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28755" windowHeight="12855" activeTab="1"/>
  </bookViews>
  <sheets>
    <sheet name="Sheet1" sheetId="1" r:id="rId1"/>
    <sheet name="Sheet2" sheetId="2" r:id="rId2"/>
    <sheet name="Sheet3" sheetId="3" r:id="rId3"/>
    <sheet name="Sheet2 (2)" sheetId="4" r:id="rId4"/>
  </sheets>
  <calcPr calcId="125725"/>
</workbook>
</file>

<file path=xl/calcChain.xml><?xml version="1.0" encoding="utf-8"?>
<calcChain xmlns="http://schemas.openxmlformats.org/spreadsheetml/2006/main">
  <c r="AF6" i="2"/>
  <c r="AF7"/>
  <c r="AF8"/>
  <c r="AF9"/>
  <c r="AF10"/>
  <c r="AF11"/>
  <c r="AF12"/>
  <c r="AF5"/>
  <c r="AE7"/>
  <c r="AE8"/>
  <c r="AE9"/>
  <c r="AE10"/>
  <c r="AE11"/>
  <c r="AE12"/>
  <c r="AE6"/>
  <c r="AD7"/>
  <c r="AD8"/>
  <c r="AD9"/>
  <c r="AD10"/>
  <c r="AD11"/>
  <c r="AD12"/>
  <c r="AD6"/>
  <c r="AC6"/>
  <c r="AC7"/>
  <c r="AC8"/>
  <c r="AC9"/>
  <c r="AC10"/>
  <c r="AC11"/>
  <c r="AC12"/>
  <c r="AC5"/>
  <c r="AB6"/>
  <c r="AB7"/>
  <c r="AB8"/>
  <c r="AB9"/>
  <c r="AB10"/>
  <c r="AB11"/>
  <c r="AB12"/>
  <c r="AB5"/>
  <c r="AA6"/>
  <c r="AA7"/>
  <c r="AA8"/>
  <c r="AA9"/>
  <c r="AA10"/>
  <c r="AA11"/>
  <c r="AA12"/>
  <c r="AA5"/>
  <c r="Z6"/>
  <c r="Z7"/>
  <c r="Z8"/>
  <c r="Z9"/>
  <c r="Z10"/>
  <c r="Z11"/>
  <c r="Z12"/>
  <c r="Z5"/>
  <c r="T6"/>
  <c r="T7"/>
  <c r="T8"/>
  <c r="T9"/>
  <c r="T10"/>
  <c r="T11"/>
  <c r="T12"/>
  <c r="T5"/>
  <c r="U5" s="1"/>
  <c r="U6"/>
  <c r="U7"/>
  <c r="U8"/>
  <c r="U9"/>
  <c r="U10"/>
  <c r="U11"/>
  <c r="U12"/>
  <c r="I11"/>
  <c r="I12"/>
  <c r="I5"/>
  <c r="I6"/>
  <c r="I7"/>
  <c r="I8"/>
  <c r="I9"/>
  <c r="I10"/>
  <c r="M8"/>
  <c r="M9"/>
  <c r="N9" s="1"/>
  <c r="M10"/>
  <c r="M11"/>
  <c r="M12"/>
  <c r="M5"/>
  <c r="N5" s="1"/>
  <c r="M6"/>
  <c r="N6" s="1"/>
  <c r="M7"/>
  <c r="N7" s="1"/>
  <c r="P8"/>
  <c r="P12"/>
  <c r="O8"/>
  <c r="Q8" s="1"/>
  <c r="O11"/>
  <c r="O12"/>
  <c r="Q12" s="1"/>
  <c r="N8"/>
  <c r="N10"/>
  <c r="O10" s="1"/>
  <c r="N11"/>
  <c r="P11" s="1"/>
  <c r="N12"/>
  <c r="L6"/>
  <c r="L7"/>
  <c r="L8"/>
  <c r="L9"/>
  <c r="L10"/>
  <c r="L11"/>
  <c r="L12"/>
  <c r="L5"/>
  <c r="J6"/>
  <c r="J7"/>
  <c r="J8"/>
  <c r="J9"/>
  <c r="J10"/>
  <c r="J11"/>
  <c r="J12"/>
  <c r="J5"/>
  <c r="AG12"/>
  <c r="Y12"/>
  <c r="X12"/>
  <c r="W12"/>
  <c r="K12"/>
  <c r="H12"/>
  <c r="Y11"/>
  <c r="X11"/>
  <c r="W11"/>
  <c r="K11"/>
  <c r="H11"/>
  <c r="Y10"/>
  <c r="X10"/>
  <c r="W10"/>
  <c r="K10"/>
  <c r="H10"/>
  <c r="Y9"/>
  <c r="X9"/>
  <c r="W9"/>
  <c r="K9"/>
  <c r="H9"/>
  <c r="Y8"/>
  <c r="X8"/>
  <c r="W8"/>
  <c r="K8"/>
  <c r="H8"/>
  <c r="Y7"/>
  <c r="X7"/>
  <c r="W7"/>
  <c r="K7"/>
  <c r="H7"/>
  <c r="Y6"/>
  <c r="X6"/>
  <c r="W6"/>
  <c r="K6"/>
  <c r="H6"/>
  <c r="Y5"/>
  <c r="X5"/>
  <c r="W5"/>
  <c r="V5"/>
  <c r="K5"/>
  <c r="H5"/>
  <c r="V6" i="4"/>
  <c r="AD7" s="1"/>
  <c r="V7"/>
  <c r="V8"/>
  <c r="V9"/>
  <c r="AD9" s="1"/>
  <c r="V10"/>
  <c r="AD11" s="1"/>
  <c r="V11"/>
  <c r="V12"/>
  <c r="AD12" s="1"/>
  <c r="W17"/>
  <c r="V17"/>
  <c r="K17"/>
  <c r="J17"/>
  <c r="I17"/>
  <c r="H17"/>
  <c r="H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AG12"/>
  <c r="AF12"/>
  <c r="AE12"/>
  <c r="AC12"/>
  <c r="AB12"/>
  <c r="AA12"/>
  <c r="Z12"/>
  <c r="Y12"/>
  <c r="X12"/>
  <c r="L12" s="1"/>
  <c r="M12" s="1"/>
  <c r="N12" s="1"/>
  <c r="W12"/>
  <c r="K12"/>
  <c r="J12"/>
  <c r="H12"/>
  <c r="AG11"/>
  <c r="AF11"/>
  <c r="AE11"/>
  <c r="AC11"/>
  <c r="AB11"/>
  <c r="AA11"/>
  <c r="Z11"/>
  <c r="Y11"/>
  <c r="X11"/>
  <c r="W11"/>
  <c r="K11"/>
  <c r="J11"/>
  <c r="H11"/>
  <c r="AG10"/>
  <c r="AF10"/>
  <c r="AD10"/>
  <c r="AC10"/>
  <c r="AB10"/>
  <c r="AA10"/>
  <c r="Z10"/>
  <c r="Y10"/>
  <c r="X10"/>
  <c r="L10" s="1"/>
  <c r="M10" s="1"/>
  <c r="N10" s="1"/>
  <c r="W10"/>
  <c r="K10"/>
  <c r="J10"/>
  <c r="H10"/>
  <c r="AG9"/>
  <c r="AF9"/>
  <c r="AE9"/>
  <c r="AC9"/>
  <c r="AB9"/>
  <c r="AA9"/>
  <c r="Z9"/>
  <c r="Y9"/>
  <c r="X9"/>
  <c r="L9" s="1"/>
  <c r="M9" s="1"/>
  <c r="N9" s="1"/>
  <c r="W9"/>
  <c r="K9"/>
  <c r="J9"/>
  <c r="H9"/>
  <c r="AG8"/>
  <c r="AF8"/>
  <c r="AC8"/>
  <c r="AB8"/>
  <c r="AA8"/>
  <c r="Z8"/>
  <c r="Y8"/>
  <c r="X8"/>
  <c r="W8"/>
  <c r="K8"/>
  <c r="J8"/>
  <c r="H8"/>
  <c r="AG7"/>
  <c r="AF7"/>
  <c r="AC7"/>
  <c r="AB7"/>
  <c r="AA7"/>
  <c r="Z7"/>
  <c r="Y7"/>
  <c r="X7"/>
  <c r="L7" s="1"/>
  <c r="M7" s="1"/>
  <c r="N7" s="1"/>
  <c r="W7"/>
  <c r="K7"/>
  <c r="J7"/>
  <c r="H7"/>
  <c r="AG6"/>
  <c r="AF6"/>
  <c r="AC6"/>
  <c r="AB6"/>
  <c r="AA6"/>
  <c r="Z6"/>
  <c r="Y6"/>
  <c r="X6"/>
  <c r="W6"/>
  <c r="K6"/>
  <c r="J6"/>
  <c r="H6"/>
  <c r="AG5"/>
  <c r="AF5"/>
  <c r="AE5"/>
  <c r="AD5"/>
  <c r="AC5"/>
  <c r="AB5"/>
  <c r="AA5"/>
  <c r="Z5"/>
  <c r="Y5"/>
  <c r="X5"/>
  <c r="L5" s="1"/>
  <c r="M5" s="1"/>
  <c r="N5" s="1"/>
  <c r="W5"/>
  <c r="V5"/>
  <c r="S5"/>
  <c r="R5"/>
  <c r="K5"/>
  <c r="J5"/>
  <c r="H5"/>
  <c r="X26"/>
  <c r="Y26" s="1"/>
  <c r="Z26" s="1"/>
  <c r="N26"/>
  <c r="P26" s="1"/>
  <c r="M26"/>
  <c r="K26"/>
  <c r="J26"/>
  <c r="I26" s="1"/>
  <c r="K25"/>
  <c r="J25"/>
  <c r="X25" s="1"/>
  <c r="Y25" s="1"/>
  <c r="Z25" s="1"/>
  <c r="M24"/>
  <c r="N24" s="1"/>
  <c r="K24"/>
  <c r="J24"/>
  <c r="X24" s="1"/>
  <c r="Y24" s="1"/>
  <c r="Z24" s="1"/>
  <c r="I24"/>
  <c r="M23"/>
  <c r="N23" s="1"/>
  <c r="K23"/>
  <c r="J23"/>
  <c r="I23" s="1"/>
  <c r="X22"/>
  <c r="Y22" s="1"/>
  <c r="Z22" s="1"/>
  <c r="N22"/>
  <c r="P22" s="1"/>
  <c r="M22"/>
  <c r="K22"/>
  <c r="J22"/>
  <c r="I22" s="1"/>
  <c r="K21"/>
  <c r="J21"/>
  <c r="X21" s="1"/>
  <c r="Y21" s="1"/>
  <c r="Z21" s="1"/>
  <c r="O20"/>
  <c r="N20"/>
  <c r="T20" s="1"/>
  <c r="M20"/>
  <c r="K20"/>
  <c r="J20"/>
  <c r="X20" s="1"/>
  <c r="Y20" s="1"/>
  <c r="Z20" s="1"/>
  <c r="I20"/>
  <c r="X19"/>
  <c r="Y19" s="1"/>
  <c r="Z19" s="1"/>
  <c r="K19"/>
  <c r="J19"/>
  <c r="I19" s="1"/>
  <c r="K26" i="2"/>
  <c r="J26"/>
  <c r="I26" s="1"/>
  <c r="K25"/>
  <c r="J25"/>
  <c r="K24"/>
  <c r="J24"/>
  <c r="I24" s="1"/>
  <c r="K23"/>
  <c r="M23" s="1"/>
  <c r="N23" s="1"/>
  <c r="J23"/>
  <c r="I23" s="1"/>
  <c r="M22"/>
  <c r="N22" s="1"/>
  <c r="K22"/>
  <c r="J22"/>
  <c r="I22" s="1"/>
  <c r="K21"/>
  <c r="M21" s="1"/>
  <c r="N21" s="1"/>
  <c r="T21" s="1"/>
  <c r="J21"/>
  <c r="I21" s="1"/>
  <c r="K20"/>
  <c r="J20"/>
  <c r="X20" s="1"/>
  <c r="Y20" s="1"/>
  <c r="Z20" s="1"/>
  <c r="AA20" s="1"/>
  <c r="K19"/>
  <c r="M19" s="1"/>
  <c r="N19" s="1"/>
  <c r="J19"/>
  <c r="I19" s="1"/>
  <c r="F21" i="1"/>
  <c r="I15"/>
  <c r="D13"/>
  <c r="D8"/>
  <c r="AG7" i="2" l="1"/>
  <c r="AG6"/>
  <c r="AG10"/>
  <c r="AG9"/>
  <c r="AG11"/>
  <c r="O9"/>
  <c r="P9"/>
  <c r="Q10"/>
  <c r="R10"/>
  <c r="Q11"/>
  <c r="P10"/>
  <c r="R11"/>
  <c r="R12"/>
  <c r="O5"/>
  <c r="Q5" s="1"/>
  <c r="P5"/>
  <c r="P6"/>
  <c r="O6"/>
  <c r="P7"/>
  <c r="O7"/>
  <c r="AE6" i="4"/>
  <c r="AE7"/>
  <c r="AD6"/>
  <c r="AE8"/>
  <c r="AD8"/>
  <c r="AE10"/>
  <c r="P12"/>
  <c r="T12"/>
  <c r="O12"/>
  <c r="I12"/>
  <c r="L11"/>
  <c r="M11" s="1"/>
  <c r="N11" s="1"/>
  <c r="I11"/>
  <c r="O10"/>
  <c r="Q10" s="1"/>
  <c r="P10"/>
  <c r="T10"/>
  <c r="I10"/>
  <c r="O9"/>
  <c r="Q9" s="1"/>
  <c r="T9"/>
  <c r="P9"/>
  <c r="I9"/>
  <c r="L8"/>
  <c r="M8" s="1"/>
  <c r="N8" s="1"/>
  <c r="I8"/>
  <c r="O7"/>
  <c r="Q7" s="1"/>
  <c r="P7"/>
  <c r="T7"/>
  <c r="I7"/>
  <c r="L6"/>
  <c r="M6" s="1"/>
  <c r="N6" s="1"/>
  <c r="I6"/>
  <c r="T5"/>
  <c r="U5" s="1"/>
  <c r="O5"/>
  <c r="Q5" s="1"/>
  <c r="P5"/>
  <c r="I5"/>
  <c r="AA26"/>
  <c r="AB26"/>
  <c r="AF26"/>
  <c r="AF20"/>
  <c r="AA20"/>
  <c r="AB20"/>
  <c r="AE20" s="1"/>
  <c r="AF24"/>
  <c r="AA24"/>
  <c r="AB24"/>
  <c r="AF21"/>
  <c r="AA21"/>
  <c r="AB21"/>
  <c r="O19"/>
  <c r="AA19"/>
  <c r="AC19" s="1"/>
  <c r="AB19"/>
  <c r="AF19"/>
  <c r="AG19" s="1"/>
  <c r="T23"/>
  <c r="O23"/>
  <c r="P23"/>
  <c r="S23" s="1"/>
  <c r="AA22"/>
  <c r="AB22"/>
  <c r="AE22" s="1"/>
  <c r="AF22"/>
  <c r="AF25"/>
  <c r="AA25"/>
  <c r="AB25"/>
  <c r="AE25" s="1"/>
  <c r="T24"/>
  <c r="O24"/>
  <c r="P24"/>
  <c r="M19"/>
  <c r="N19" s="1"/>
  <c r="M21"/>
  <c r="N21" s="1"/>
  <c r="O21" s="1"/>
  <c r="O22"/>
  <c r="M25"/>
  <c r="N25" s="1"/>
  <c r="O26"/>
  <c r="P20"/>
  <c r="I21"/>
  <c r="T22"/>
  <c r="X23"/>
  <c r="Y23" s="1"/>
  <c r="Z23" s="1"/>
  <c r="I25"/>
  <c r="T26"/>
  <c r="M25" i="2"/>
  <c r="N25" s="1"/>
  <c r="O25" s="1"/>
  <c r="I20"/>
  <c r="X21"/>
  <c r="Y21" s="1"/>
  <c r="Z21" s="1"/>
  <c r="AA21" s="1"/>
  <c r="AD21" s="1"/>
  <c r="X22"/>
  <c r="Y22" s="1"/>
  <c r="Z22" s="1"/>
  <c r="AF22" s="1"/>
  <c r="X23"/>
  <c r="Y23" s="1"/>
  <c r="Z23" s="1"/>
  <c r="AA23" s="1"/>
  <c r="X24"/>
  <c r="Y24" s="1"/>
  <c r="Z24" s="1"/>
  <c r="AB24" s="1"/>
  <c r="M20"/>
  <c r="N20" s="1"/>
  <c r="P20" s="1"/>
  <c r="X25"/>
  <c r="Y25" s="1"/>
  <c r="Z25" s="1"/>
  <c r="AA25" s="1"/>
  <c r="I25"/>
  <c r="X26"/>
  <c r="Y26" s="1"/>
  <c r="Z26" s="1"/>
  <c r="AA26" s="1"/>
  <c r="X19"/>
  <c r="Y19" s="1"/>
  <c r="Z19" s="1"/>
  <c r="AF19" s="1"/>
  <c r="M26"/>
  <c r="N26" s="1"/>
  <c r="O26" s="1"/>
  <c r="AB21"/>
  <c r="AF21"/>
  <c r="AF20"/>
  <c r="AB20"/>
  <c r="P19"/>
  <c r="T19"/>
  <c r="T22"/>
  <c r="P22"/>
  <c r="O22"/>
  <c r="P23"/>
  <c r="T23"/>
  <c r="O23"/>
  <c r="P21"/>
  <c r="M24"/>
  <c r="N24" s="1"/>
  <c r="O21"/>
  <c r="O19"/>
  <c r="D4" i="1"/>
  <c r="H12"/>
  <c r="AG8" i="2" l="1"/>
  <c r="AG5"/>
  <c r="Q9"/>
  <c r="R9"/>
  <c r="Q6"/>
  <c r="R6"/>
  <c r="Q7"/>
  <c r="R8"/>
  <c r="R7"/>
  <c r="Q12" i="4"/>
  <c r="U12" s="1"/>
  <c r="R12"/>
  <c r="S12"/>
  <c r="O11"/>
  <c r="Q11" s="1"/>
  <c r="T11"/>
  <c r="P11"/>
  <c r="S11" s="1"/>
  <c r="U10"/>
  <c r="S10"/>
  <c r="R10"/>
  <c r="U9"/>
  <c r="R9"/>
  <c r="S9"/>
  <c r="O8"/>
  <c r="Q8" s="1"/>
  <c r="P8"/>
  <c r="S8" s="1"/>
  <c r="T8"/>
  <c r="U7"/>
  <c r="R7"/>
  <c r="S7"/>
  <c r="O6"/>
  <c r="Q6" s="1"/>
  <c r="T6"/>
  <c r="P6"/>
  <c r="S6" s="1"/>
  <c r="Q21"/>
  <c r="R21"/>
  <c r="AB23"/>
  <c r="AE23" s="1"/>
  <c r="AF23"/>
  <c r="AA23"/>
  <c r="AC25"/>
  <c r="AD25"/>
  <c r="R23"/>
  <c r="Q23"/>
  <c r="U23" s="1"/>
  <c r="AD24"/>
  <c r="AC24"/>
  <c r="AG26"/>
  <c r="P25"/>
  <c r="T25"/>
  <c r="Q26"/>
  <c r="U26" s="1"/>
  <c r="R20"/>
  <c r="AE24"/>
  <c r="AC22"/>
  <c r="AD22"/>
  <c r="AG20"/>
  <c r="Q20"/>
  <c r="U20" s="1"/>
  <c r="P19"/>
  <c r="Q19" s="1"/>
  <c r="T19"/>
  <c r="AD20"/>
  <c r="AC20"/>
  <c r="U24"/>
  <c r="P21"/>
  <c r="T21"/>
  <c r="U21" s="1"/>
  <c r="Q24"/>
  <c r="R24"/>
  <c r="AD21"/>
  <c r="AC21"/>
  <c r="AG21" s="1"/>
  <c r="AC26"/>
  <c r="AD26"/>
  <c r="Q22"/>
  <c r="R22"/>
  <c r="AG22"/>
  <c r="O25"/>
  <c r="U22"/>
  <c r="S24"/>
  <c r="AG25"/>
  <c r="AE21"/>
  <c r="AG24"/>
  <c r="AE26"/>
  <c r="AF24" i="2"/>
  <c r="R22"/>
  <c r="AF26"/>
  <c r="R23"/>
  <c r="T25"/>
  <c r="AB26"/>
  <c r="AC26" s="1"/>
  <c r="P25"/>
  <c r="Q25" s="1"/>
  <c r="R26"/>
  <c r="AB23"/>
  <c r="AC23" s="1"/>
  <c r="AE21"/>
  <c r="AD26"/>
  <c r="S20"/>
  <c r="AC20"/>
  <c r="AG20" s="1"/>
  <c r="S21"/>
  <c r="S22"/>
  <c r="O20"/>
  <c r="R20" s="1"/>
  <c r="AF25"/>
  <c r="S23"/>
  <c r="AB22"/>
  <c r="AE22" s="1"/>
  <c r="T20"/>
  <c r="AA24"/>
  <c r="AD25" s="1"/>
  <c r="AA22"/>
  <c r="Q20"/>
  <c r="AF23"/>
  <c r="AA19"/>
  <c r="AB19"/>
  <c r="AE20" s="1"/>
  <c r="AB25"/>
  <c r="P26"/>
  <c r="Q26" s="1"/>
  <c r="T26"/>
  <c r="AC21"/>
  <c r="AG21" s="1"/>
  <c r="Q21"/>
  <c r="U21" s="1"/>
  <c r="P24"/>
  <c r="S24" s="1"/>
  <c r="T24"/>
  <c r="Q22"/>
  <c r="U22" s="1"/>
  <c r="Q19"/>
  <c r="U19" s="1"/>
  <c r="O24"/>
  <c r="R24" s="1"/>
  <c r="Q23"/>
  <c r="U23" s="1"/>
  <c r="D5" i="1"/>
  <c r="D7" s="1"/>
  <c r="H5" s="1"/>
  <c r="H4"/>
  <c r="AE26" i="2" l="1"/>
  <c r="U25"/>
  <c r="S7"/>
  <c r="S9"/>
  <c r="S12"/>
  <c r="S8"/>
  <c r="S11"/>
  <c r="S10"/>
  <c r="S6"/>
  <c r="U11" i="4"/>
  <c r="R11"/>
  <c r="R8"/>
  <c r="U8"/>
  <c r="U6"/>
  <c r="R6"/>
  <c r="S20"/>
  <c r="S25"/>
  <c r="S26"/>
  <c r="AC23"/>
  <c r="AG23" s="1"/>
  <c r="AD23"/>
  <c r="U19"/>
  <c r="S21"/>
  <c r="S22"/>
  <c r="U25"/>
  <c r="Q25"/>
  <c r="R25"/>
  <c r="R26"/>
  <c r="U20" i="2"/>
  <c r="AG26"/>
  <c r="R21"/>
  <c r="AE24"/>
  <c r="S26"/>
  <c r="AC22"/>
  <c r="AG22" s="1"/>
  <c r="AD22"/>
  <c r="AC25"/>
  <c r="AG25" s="1"/>
  <c r="AE25"/>
  <c r="AC19"/>
  <c r="AG19" s="1"/>
  <c r="AD20"/>
  <c r="S25"/>
  <c r="AC24"/>
  <c r="AG24" s="1"/>
  <c r="AD24"/>
  <c r="AD23"/>
  <c r="AE23"/>
  <c r="R25"/>
  <c r="AG23"/>
  <c r="U26"/>
  <c r="Q24"/>
  <c r="U24" s="1"/>
</calcChain>
</file>

<file path=xl/sharedStrings.xml><?xml version="1.0" encoding="utf-8"?>
<sst xmlns="http://schemas.openxmlformats.org/spreadsheetml/2006/main" count="168" uniqueCount="53">
  <si>
    <t>u_x</t>
  </si>
  <si>
    <t>u_y</t>
  </si>
  <si>
    <t>p_x</t>
  </si>
  <si>
    <t>Mass</t>
  </si>
  <si>
    <t xml:space="preserve">u'x </t>
  </si>
  <si>
    <t>u'y</t>
  </si>
  <si>
    <t>p_y</t>
  </si>
  <si>
    <t>gamma'</t>
  </si>
  <si>
    <t>v</t>
  </si>
  <si>
    <t>gamma_S_S'</t>
  </si>
  <si>
    <t>gamma_S_Ball</t>
  </si>
  <si>
    <t>S</t>
  </si>
  <si>
    <r>
      <t>u'</t>
    </r>
    <r>
      <rPr>
        <vertAlign val="subscript"/>
        <sz val="11"/>
        <color theme="1"/>
        <rFont val="Calibri"/>
        <family val="2"/>
        <scheme val="minor"/>
      </rPr>
      <t>y</t>
    </r>
  </si>
  <si>
    <r>
      <t>u'</t>
    </r>
    <r>
      <rPr>
        <vertAlign val="subscript"/>
        <sz val="11"/>
        <color theme="1"/>
        <rFont val="Calibri"/>
        <family val="2"/>
        <scheme val="minor"/>
      </rPr>
      <t>x</t>
    </r>
  </si>
  <si>
    <r>
      <t>u</t>
    </r>
    <r>
      <rPr>
        <vertAlign val="subscript"/>
        <sz val="11"/>
        <color theme="1"/>
        <rFont val="Calibri"/>
        <family val="2"/>
        <scheme val="minor"/>
      </rPr>
      <t>y</t>
    </r>
  </si>
  <si>
    <r>
      <t>u</t>
    </r>
    <r>
      <rPr>
        <vertAlign val="subscript"/>
        <sz val="11"/>
        <color theme="1"/>
        <rFont val="Calibri"/>
        <family val="2"/>
        <scheme val="minor"/>
      </rPr>
      <t>x</t>
    </r>
  </si>
  <si>
    <t>S'</t>
  </si>
  <si>
    <t>vor Beschleunigung</t>
  </si>
  <si>
    <t>nach Beeschleunigung</t>
  </si>
  <si>
    <t>Relativ-geschwindigkeit v</t>
  </si>
  <si>
    <t>0c</t>
  </si>
  <si>
    <t>0,7c</t>
  </si>
  <si>
    <t>0,5c</t>
  </si>
  <si>
    <t>0,577c</t>
  </si>
  <si>
    <t>Relativ- geschwindigkeit v</t>
  </si>
  <si>
    <t xml:space="preserve"> </t>
  </si>
  <si>
    <t>LF Impuls</t>
  </si>
  <si>
    <t>Masse / kg</t>
  </si>
  <si>
    <t xml:space="preserve">LF S - S' </t>
  </si>
  <si>
    <t>t'</t>
  </si>
  <si>
    <t>t</t>
  </si>
  <si>
    <r>
      <t>Annahme u'</t>
    </r>
    <r>
      <rPr>
        <b/>
        <vertAlign val="subscript"/>
        <sz val="12"/>
        <color theme="1"/>
        <rFont val="Arial"/>
        <family val="2"/>
      </rPr>
      <t>x</t>
    </r>
    <r>
      <rPr>
        <b/>
        <sz val="12"/>
        <color theme="1"/>
        <rFont val="Arial"/>
        <family val="2"/>
      </rPr>
      <t xml:space="preserve"> = const. </t>
    </r>
  </si>
  <si>
    <r>
      <t>Annahme u</t>
    </r>
    <r>
      <rPr>
        <b/>
        <vertAlign val="subscript"/>
        <sz val="12"/>
        <color theme="1"/>
        <rFont val="Arial"/>
        <family val="2"/>
      </rPr>
      <t>x</t>
    </r>
    <r>
      <rPr>
        <b/>
        <sz val="12"/>
        <color theme="1"/>
        <rFont val="Arial"/>
        <family val="2"/>
      </rPr>
      <t xml:space="preserve"> = const. </t>
    </r>
  </si>
  <si>
    <t xml:space="preserve">Lorentzfaktor S - S' </t>
  </si>
  <si>
    <r>
      <t>u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</si>
  <si>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u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</si>
  <si>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u</t>
    </r>
    <r>
      <rPr>
        <b/>
        <vertAlign val="subscript"/>
        <sz val="11"/>
        <color theme="1"/>
        <rFont val="Calibri"/>
        <family val="2"/>
        <scheme val="minor"/>
      </rPr>
      <t>ges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</si>
  <si>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</si>
  <si>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</si>
  <si>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ges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</si>
  <si>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</si>
  <si>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</si>
  <si>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E</t>
    </r>
    <r>
      <rPr>
        <b/>
        <vertAlign val="subscript"/>
        <sz val="11"/>
        <color theme="1"/>
        <rFont val="Calibri"/>
        <family val="2"/>
        <scheme val="minor"/>
      </rPr>
      <t>ges</t>
    </r>
  </si>
  <si>
    <r>
      <t>E</t>
    </r>
    <r>
      <rPr>
        <b/>
        <vertAlign val="subscript"/>
        <sz val="11"/>
        <color theme="1"/>
        <rFont val="Calibri"/>
        <family val="2"/>
        <scheme val="minor"/>
      </rPr>
      <t>0</t>
    </r>
  </si>
  <si>
    <r>
      <t>u'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</si>
  <si>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u'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</si>
  <si>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p'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</si>
  <si>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p'</t>
    </r>
    <r>
      <rPr>
        <b/>
        <vertAlign val="subscript"/>
        <sz val="11"/>
        <color theme="1"/>
        <rFont val="Calibri"/>
        <family val="2"/>
        <scheme val="minor"/>
      </rPr>
      <t>y</t>
    </r>
  </si>
  <si>
    <r>
      <t>p'</t>
    </r>
    <r>
      <rPr>
        <b/>
        <vertAlign val="subscript"/>
        <sz val="11"/>
        <color theme="1"/>
        <rFont val="Calibri"/>
        <family val="2"/>
        <scheme val="minor"/>
      </rPr>
      <t>ges</t>
    </r>
  </si>
  <si>
    <t>nicht konstant</t>
  </si>
  <si>
    <t>konstant</t>
  </si>
  <si>
    <t>Kraft in y</t>
  </si>
  <si>
    <t>Masse 1kg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</si>
</sst>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vertAlign val="sub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0" borderId="3" xfId="0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1" xfId="0" applyFont="1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1" xfId="0" applyFill="1" applyBorder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7" borderId="8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C3:R21"/>
  <sheetViews>
    <sheetView workbookViewId="0">
      <selection activeCell="N7" sqref="N7:R8"/>
    </sheetView>
  </sheetViews>
  <sheetFormatPr defaultRowHeight="15"/>
  <cols>
    <col min="3" max="3" width="13.85546875" customWidth="1"/>
    <col min="13" max="13" width="21.28515625" customWidth="1"/>
    <col min="14" max="14" width="17.5703125" customWidth="1"/>
  </cols>
  <sheetData>
    <row r="3" spans="3:18">
      <c r="C3" t="s">
        <v>8</v>
      </c>
      <c r="D3">
        <v>0.4</v>
      </c>
    </row>
    <row r="4" spans="3:18">
      <c r="C4" t="s">
        <v>0</v>
      </c>
      <c r="D4">
        <f>D3</f>
        <v>0.4</v>
      </c>
      <c r="G4" t="s">
        <v>2</v>
      </c>
      <c r="H4">
        <f>D8*D9*D4</f>
        <v>0.43643578047198484</v>
      </c>
    </row>
    <row r="5" spans="3:18">
      <c r="C5" t="s">
        <v>1</v>
      </c>
      <c r="D5">
        <f>D12/D8</f>
        <v>0.45825756949558394</v>
      </c>
      <c r="G5" t="s">
        <v>6</v>
      </c>
      <c r="H5">
        <f>D5*D7*D9</f>
        <v>0.57735026918962562</v>
      </c>
    </row>
    <row r="7" spans="3:18" ht="30" customHeight="1">
      <c r="C7" t="s">
        <v>10</v>
      </c>
      <c r="D7">
        <f>1/(SQRT(1-((D5^2+D4^2))))</f>
        <v>1.2598815766974241</v>
      </c>
      <c r="M7" s="11"/>
      <c r="N7" s="5" t="s">
        <v>19</v>
      </c>
      <c r="O7" s="8" t="s">
        <v>11</v>
      </c>
      <c r="P7" s="7"/>
      <c r="Q7" s="2" t="s">
        <v>16</v>
      </c>
      <c r="R7" s="2"/>
    </row>
    <row r="8" spans="3:18" ht="18">
      <c r="C8" t="s">
        <v>9</v>
      </c>
      <c r="D8">
        <f>1/(SQRT(1-((D3^2))))</f>
        <v>1.091089451179962</v>
      </c>
      <c r="M8" s="9"/>
      <c r="N8" s="17"/>
      <c r="O8" s="16" t="s">
        <v>15</v>
      </c>
      <c r="P8" s="13" t="s">
        <v>14</v>
      </c>
      <c r="Q8" s="9" t="s">
        <v>13</v>
      </c>
      <c r="R8" s="9" t="s">
        <v>12</v>
      </c>
    </row>
    <row r="9" spans="3:18">
      <c r="C9" t="s">
        <v>3</v>
      </c>
      <c r="D9">
        <v>1</v>
      </c>
      <c r="M9" s="14" t="s">
        <v>17</v>
      </c>
      <c r="N9" s="12" t="s">
        <v>20</v>
      </c>
      <c r="O9" s="15" t="s">
        <v>20</v>
      </c>
      <c r="P9" s="14" t="s">
        <v>22</v>
      </c>
      <c r="Q9" s="15" t="s">
        <v>20</v>
      </c>
      <c r="R9" s="15" t="s">
        <v>22</v>
      </c>
    </row>
    <row r="10" spans="3:18">
      <c r="M10" s="9" t="s">
        <v>18</v>
      </c>
      <c r="N10" s="10" t="s">
        <v>21</v>
      </c>
      <c r="O10" s="9" t="s">
        <v>21</v>
      </c>
      <c r="P10" s="13" t="s">
        <v>22</v>
      </c>
      <c r="Q10" s="9" t="s">
        <v>20</v>
      </c>
      <c r="R10" s="9" t="s">
        <v>23</v>
      </c>
    </row>
    <row r="11" spans="3:18">
      <c r="C11" t="s">
        <v>4</v>
      </c>
      <c r="D11">
        <v>0</v>
      </c>
      <c r="G11" t="s">
        <v>2</v>
      </c>
      <c r="H11">
        <v>0</v>
      </c>
    </row>
    <row r="12" spans="3:18">
      <c r="C12" t="s">
        <v>5</v>
      </c>
      <c r="D12">
        <v>0.5</v>
      </c>
      <c r="G12" t="s">
        <v>6</v>
      </c>
      <c r="H12">
        <f>D13*D9*D12</f>
        <v>0.57735026918962584</v>
      </c>
    </row>
    <row r="13" spans="3:18">
      <c r="C13" t="s">
        <v>7</v>
      </c>
      <c r="D13">
        <f>1/(SQRT(1-((D12^2))))</f>
        <v>1.1547005383792517</v>
      </c>
    </row>
    <row r="15" spans="3:18">
      <c r="I15">
        <f>SQRT(0.5^2+0.7^2)</f>
        <v>0.86023252670426265</v>
      </c>
    </row>
    <row r="21" spans="6:6">
      <c r="F21">
        <f>0.5/(SQRT(1-0.5^2))</f>
        <v>0.57735026918962584</v>
      </c>
    </row>
  </sheetData>
  <mergeCells count="3">
    <mergeCell ref="O7:P7"/>
    <mergeCell ref="Q7:R7"/>
    <mergeCell ref="N7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AG75"/>
  <sheetViews>
    <sheetView tabSelected="1" topLeftCell="D1" zoomScale="85" zoomScaleNormal="85" workbookViewId="0">
      <selection activeCell="L7" sqref="L7"/>
    </sheetView>
  </sheetViews>
  <sheetFormatPr defaultRowHeight="15"/>
  <cols>
    <col min="5" max="5" width="16.85546875" customWidth="1"/>
    <col min="6" max="7" width="9.140625" customWidth="1"/>
    <col min="8" max="8" width="19.5703125" customWidth="1"/>
    <col min="9" max="9" width="11.42578125" customWidth="1"/>
    <col min="10" max="10" width="20.28515625" customWidth="1"/>
    <col min="14" max="14" width="10.5703125" customWidth="1"/>
  </cols>
  <sheetData>
    <row r="2" spans="2:33" ht="19.5" thickBot="1">
      <c r="H2" s="62" t="s">
        <v>31</v>
      </c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2:33" ht="24" customHeight="1" thickTop="1">
      <c r="E3" s="1"/>
      <c r="H3" s="56" t="s">
        <v>24</v>
      </c>
      <c r="I3" s="53" t="s">
        <v>11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/>
      <c r="V3" s="53" t="s">
        <v>16</v>
      </c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2:33" ht="18">
      <c r="F4" t="s">
        <v>27</v>
      </c>
      <c r="H4" s="57"/>
      <c r="I4" s="42" t="s">
        <v>30</v>
      </c>
      <c r="J4" s="42" t="s">
        <v>28</v>
      </c>
      <c r="K4" s="43" t="s">
        <v>34</v>
      </c>
      <c r="L4" s="43" t="s">
        <v>35</v>
      </c>
      <c r="M4" s="43" t="s">
        <v>36</v>
      </c>
      <c r="N4" s="43" t="s">
        <v>26</v>
      </c>
      <c r="O4" s="43" t="s">
        <v>37</v>
      </c>
      <c r="P4" s="43" t="s">
        <v>38</v>
      </c>
      <c r="Q4" s="43" t="s">
        <v>39</v>
      </c>
      <c r="R4" s="43" t="s">
        <v>40</v>
      </c>
      <c r="S4" s="43" t="s">
        <v>41</v>
      </c>
      <c r="T4" s="43" t="s">
        <v>42</v>
      </c>
      <c r="U4" s="45" t="s">
        <v>43</v>
      </c>
      <c r="V4" s="43" t="s">
        <v>29</v>
      </c>
      <c r="W4" s="43" t="s">
        <v>44</v>
      </c>
      <c r="X4" s="43" t="s">
        <v>45</v>
      </c>
      <c r="Y4" s="43" t="s">
        <v>36</v>
      </c>
      <c r="Z4" s="43" t="s">
        <v>26</v>
      </c>
      <c r="AA4" s="43" t="s">
        <v>46</v>
      </c>
      <c r="AB4" s="43" t="s">
        <v>47</v>
      </c>
      <c r="AC4" s="43" t="s">
        <v>48</v>
      </c>
      <c r="AD4" s="43" t="s">
        <v>40</v>
      </c>
      <c r="AE4" s="43" t="s">
        <v>41</v>
      </c>
      <c r="AF4" s="43" t="s">
        <v>42</v>
      </c>
      <c r="AG4" s="46" t="s">
        <v>43</v>
      </c>
    </row>
    <row r="5" spans="2:33">
      <c r="B5" t="s">
        <v>25</v>
      </c>
      <c r="F5">
        <v>1</v>
      </c>
      <c r="H5" s="58">
        <f>ROUND(,2)</f>
        <v>0</v>
      </c>
      <c r="I5" s="21">
        <f t="shared" ref="I5:I12" si="0">J5*V5</f>
        <v>0</v>
      </c>
      <c r="J5" s="21">
        <f>(1/(SQRT(1-H5^2)))</f>
        <v>1</v>
      </c>
      <c r="K5" s="22">
        <f>ROUND(H5,2)</f>
        <v>0</v>
      </c>
      <c r="L5" s="22">
        <f>X5/J5</f>
        <v>0.5</v>
      </c>
      <c r="M5" s="22">
        <f t="shared" ref="M5:M12" si="1">SQRT(K5^2+L5^2)</f>
        <v>0.5</v>
      </c>
      <c r="N5" s="22">
        <f>1/(SQRT(1-M5^2))</f>
        <v>1.1547005383792517</v>
      </c>
      <c r="O5" s="22">
        <f>K5*$F$5*N5</f>
        <v>0</v>
      </c>
      <c r="P5" s="22">
        <f>ROUND(N5*$F$5*L5,10)</f>
        <v>0.57735026919999999</v>
      </c>
      <c r="Q5" s="22">
        <f>SQRT(O5^2+P5^2)</f>
        <v>0.57735026919999999</v>
      </c>
      <c r="R5" s="51" t="s">
        <v>25</v>
      </c>
      <c r="S5" s="23" t="s">
        <v>25</v>
      </c>
      <c r="T5" s="22">
        <f>N5*$F$5</f>
        <v>1.1547005383792517</v>
      </c>
      <c r="U5" s="24">
        <f>SQRT(T5^2-Q5^2)</f>
        <v>0.99999999999401057</v>
      </c>
      <c r="V5" s="21">
        <f>ROUND(,2)</f>
        <v>0</v>
      </c>
      <c r="W5" s="22">
        <f>ROUND(,2)</f>
        <v>0</v>
      </c>
      <c r="X5" s="22">
        <f>ROUND(0.5,2)</f>
        <v>0.5</v>
      </c>
      <c r="Y5" s="22">
        <f>ROUND(X5,2)</f>
        <v>0.5</v>
      </c>
      <c r="Z5" s="22">
        <f>1/(SQRT(1-(Y5^2)))</f>
        <v>1.1547005383792517</v>
      </c>
      <c r="AA5" s="22">
        <f>Z5*$F$5*W5</f>
        <v>0</v>
      </c>
      <c r="AB5" s="22">
        <f>Z5*X5*$F$5</f>
        <v>0.57735026918962584</v>
      </c>
      <c r="AC5" s="21">
        <f>SQRT(AA5^2+AB5^2)</f>
        <v>0.57735026918962584</v>
      </c>
      <c r="AD5" s="21" t="s">
        <v>25</v>
      </c>
      <c r="AE5" s="25" t="s">
        <v>25</v>
      </c>
      <c r="AF5" s="21">
        <f>Z5*$F$5</f>
        <v>1.1547005383792517</v>
      </c>
      <c r="AG5" s="24">
        <f>ROUND(SQRT(AF5^2-AC5^2),2)</f>
        <v>1</v>
      </c>
    </row>
    <row r="6" spans="2:33">
      <c r="F6" t="s">
        <v>25</v>
      </c>
      <c r="H6" s="59">
        <f>ROUND(0.1,2)</f>
        <v>0.1</v>
      </c>
      <c r="I6" s="21">
        <f t="shared" si="0"/>
        <v>1.0050378152592121</v>
      </c>
      <c r="J6" s="21">
        <f t="shared" ref="J6:J12" si="2">(1/(SQRT(1-H6^2)))</f>
        <v>1.0050378152592121</v>
      </c>
      <c r="K6" s="22">
        <f>ROUND(H6,2)</f>
        <v>0.1</v>
      </c>
      <c r="L6" s="22">
        <f t="shared" ref="L6:L12" si="3">X6/J6</f>
        <v>0.49749371855330998</v>
      </c>
      <c r="M6" s="22">
        <f t="shared" si="1"/>
        <v>0.50744457825461098</v>
      </c>
      <c r="N6" s="22">
        <f t="shared" ref="N6:N12" si="4">1/(SQRT(1-M6^2))</f>
        <v>1.1605177063713188</v>
      </c>
      <c r="O6" s="22">
        <f t="shared" ref="O6:O12" si="5">K6*$F$5*N6</f>
        <v>0.11605177063713189</v>
      </c>
      <c r="P6" s="22">
        <f t="shared" ref="P6:P12" si="6">ROUND(N6*$F$5*L6,10)</f>
        <v>0.57735026919999999</v>
      </c>
      <c r="Q6" s="22">
        <f t="shared" ref="Q6:Q13" si="7">SQRT(O6^2+P6^2)</f>
        <v>0.58889841807677312</v>
      </c>
      <c r="R6" s="51">
        <f>((O6-O5)/(I6-I5))</f>
        <v>0.11547005383792515</v>
      </c>
      <c r="S6" s="23">
        <f>ROUND((P6-P5)/(I6-I5),2)</f>
        <v>0</v>
      </c>
      <c r="T6" s="22">
        <f t="shared" ref="T6:T12" si="8">N6*$F$5</f>
        <v>1.1605177063713188</v>
      </c>
      <c r="U6" s="24">
        <f t="shared" ref="U6:U12" si="9">SQRT(T6^2-Q6^2)</f>
        <v>0.99999999999401035</v>
      </c>
      <c r="V6" s="21">
        <v>1</v>
      </c>
      <c r="W6" s="22">
        <f>ROUND(,2)</f>
        <v>0</v>
      </c>
      <c r="X6" s="22">
        <f>ROUND(0.5,2)</f>
        <v>0.5</v>
      </c>
      <c r="Y6" s="22">
        <f>ROUND(X6,2)</f>
        <v>0.5</v>
      </c>
      <c r="Z6" s="22">
        <f t="shared" ref="Z6:Z12" si="10">1/(SQRT(1-(Y6^2)))</f>
        <v>1.1547005383792517</v>
      </c>
      <c r="AA6" s="22">
        <f t="shared" ref="AA6:AA12" si="11">Z6*$F$5*W6</f>
        <v>0</v>
      </c>
      <c r="AB6" s="22">
        <f t="shared" ref="AB6:AB12" si="12">Z6*X6*$F$5</f>
        <v>0.57735026918962584</v>
      </c>
      <c r="AC6" s="21">
        <f t="shared" ref="AC6:AC12" si="13">SQRT(AA6^2+AB6^2)</f>
        <v>0.57735026918962584</v>
      </c>
      <c r="AD6" s="21">
        <f>(AA6-AA5)/(V6-V5)</f>
        <v>0</v>
      </c>
      <c r="AE6" s="26">
        <f>(AB6-AB5)/(V6-V5)</f>
        <v>0</v>
      </c>
      <c r="AF6" s="21">
        <f t="shared" ref="AF6:AF12" si="14">Z6*$F$5</f>
        <v>1.1547005383792517</v>
      </c>
      <c r="AG6" s="24">
        <f>ROUND(SQRT(AF6^2-AC6^2),2)</f>
        <v>1</v>
      </c>
    </row>
    <row r="7" spans="2:33">
      <c r="H7" s="59">
        <f>ROUND(0.2,2)</f>
        <v>0.2</v>
      </c>
      <c r="I7" s="21">
        <f t="shared" si="0"/>
        <v>2.0412414523193152</v>
      </c>
      <c r="J7" s="21">
        <f t="shared" si="2"/>
        <v>1.0206207261596576</v>
      </c>
      <c r="K7" s="22">
        <f>ROUND(H7,2)</f>
        <v>0.2</v>
      </c>
      <c r="L7" s="22">
        <f t="shared" si="3"/>
        <v>0.4898979485566356</v>
      </c>
      <c r="M7" s="22">
        <f>SQRT(K7^2+L7^2)</f>
        <v>0.52915026221291817</v>
      </c>
      <c r="N7" s="22">
        <f t="shared" si="4"/>
        <v>1.1785113019775793</v>
      </c>
      <c r="O7" s="22">
        <f t="shared" si="5"/>
        <v>0.23570226039551587</v>
      </c>
      <c r="P7" s="22">
        <f t="shared" si="6"/>
        <v>0.57735026919999999</v>
      </c>
      <c r="Q7" s="22">
        <f t="shared" si="7"/>
        <v>0.62360956447192828</v>
      </c>
      <c r="R7" s="51">
        <f t="shared" ref="R7:R12" si="15">((O7-O6)/(I7-I6))</f>
        <v>0.11547005383792518</v>
      </c>
      <c r="S7" s="23">
        <f>ROUND((P7-P6)/(I7-I6),2)</f>
        <v>0</v>
      </c>
      <c r="T7" s="22">
        <f t="shared" si="8"/>
        <v>1.1785113019775793</v>
      </c>
      <c r="U7" s="24">
        <f t="shared" si="9"/>
        <v>0.99999999999401046</v>
      </c>
      <c r="V7" s="21">
        <v>2</v>
      </c>
      <c r="W7" s="22">
        <f>ROUND(,2)</f>
        <v>0</v>
      </c>
      <c r="X7" s="22">
        <f>ROUND(0.5,2)</f>
        <v>0.5</v>
      </c>
      <c r="Y7" s="22">
        <f>ROUND(X7,2)</f>
        <v>0.5</v>
      </c>
      <c r="Z7" s="22">
        <f t="shared" si="10"/>
        <v>1.1547005383792517</v>
      </c>
      <c r="AA7" s="22">
        <f t="shared" si="11"/>
        <v>0</v>
      </c>
      <c r="AB7" s="22">
        <f t="shared" si="12"/>
        <v>0.57735026918962584</v>
      </c>
      <c r="AC7" s="21">
        <f t="shared" si="13"/>
        <v>0.57735026918962584</v>
      </c>
      <c r="AD7" s="21">
        <f t="shared" ref="AD7:AD13" si="16">(AA7-AA6)/(V7-V6)</f>
        <v>0</v>
      </c>
      <c r="AE7" s="26">
        <f t="shared" ref="AE7:AE12" si="17">(AB7-AB6)/(V7-V6)</f>
        <v>0</v>
      </c>
      <c r="AF7" s="21">
        <f t="shared" si="14"/>
        <v>1.1547005383792517</v>
      </c>
      <c r="AG7" s="24">
        <f>ROUND(SQRT(AF7^2-AC7^2),2)</f>
        <v>1</v>
      </c>
    </row>
    <row r="8" spans="2:33">
      <c r="H8" s="59">
        <f>ROUND(0.3,2)</f>
        <v>0.3</v>
      </c>
      <c r="I8" s="21">
        <f t="shared" si="0"/>
        <v>3.1448545101657546</v>
      </c>
      <c r="J8" s="21">
        <f t="shared" si="2"/>
        <v>1.0482848367219182</v>
      </c>
      <c r="K8" s="22">
        <f>ROUND(H8,2)</f>
        <v>0.3</v>
      </c>
      <c r="L8" s="22">
        <f t="shared" si="3"/>
        <v>0.47696960070847289</v>
      </c>
      <c r="M8" s="22">
        <f t="shared" si="1"/>
        <v>0.56347138347923231</v>
      </c>
      <c r="N8" s="22">
        <f t="shared" si="4"/>
        <v>1.2104550653376049</v>
      </c>
      <c r="O8" s="22">
        <f t="shared" si="5"/>
        <v>0.36313651960128146</v>
      </c>
      <c r="P8" s="22">
        <f t="shared" si="6"/>
        <v>0.57735026919999999</v>
      </c>
      <c r="Q8" s="22">
        <f t="shared" si="7"/>
        <v>0.68205679031400623</v>
      </c>
      <c r="R8" s="51">
        <f t="shared" si="15"/>
        <v>0.11547005383792518</v>
      </c>
      <c r="S8" s="23">
        <f>ROUND((P8-P7)/(I8-I7),2)</f>
        <v>0</v>
      </c>
      <c r="T8" s="22">
        <f t="shared" si="8"/>
        <v>1.2104550653376049</v>
      </c>
      <c r="U8" s="24">
        <f t="shared" si="9"/>
        <v>0.99999999999401068</v>
      </c>
      <c r="V8" s="21">
        <v>3</v>
      </c>
      <c r="W8" s="22">
        <f>ROUND(,2)</f>
        <v>0</v>
      </c>
      <c r="X8" s="22">
        <f>ROUND(0.5,2)</f>
        <v>0.5</v>
      </c>
      <c r="Y8" s="22">
        <f>ROUND(X8,2)</f>
        <v>0.5</v>
      </c>
      <c r="Z8" s="22">
        <f t="shared" si="10"/>
        <v>1.1547005383792517</v>
      </c>
      <c r="AA8" s="22">
        <f t="shared" si="11"/>
        <v>0</v>
      </c>
      <c r="AB8" s="22">
        <f t="shared" si="12"/>
        <v>0.57735026918962584</v>
      </c>
      <c r="AC8" s="21">
        <f t="shared" si="13"/>
        <v>0.57735026918962584</v>
      </c>
      <c r="AD8" s="21">
        <f t="shared" si="16"/>
        <v>0</v>
      </c>
      <c r="AE8" s="26">
        <f t="shared" si="17"/>
        <v>0</v>
      </c>
      <c r="AF8" s="21">
        <f t="shared" si="14"/>
        <v>1.1547005383792517</v>
      </c>
      <c r="AG8" s="24">
        <f>ROUND(SQRT(AF8^2-AC8^2),2)</f>
        <v>1</v>
      </c>
    </row>
    <row r="9" spans="2:33">
      <c r="H9" s="59">
        <f>ROUND(0.4,2)</f>
        <v>0.4</v>
      </c>
      <c r="I9" s="21">
        <f t="shared" si="0"/>
        <v>4.3643578047198481</v>
      </c>
      <c r="J9" s="21">
        <f t="shared" si="2"/>
        <v>1.091089451179962</v>
      </c>
      <c r="K9" s="22">
        <f>ROUND(H9,2)</f>
        <v>0.4</v>
      </c>
      <c r="L9" s="22">
        <f t="shared" si="3"/>
        <v>0.45825756949558394</v>
      </c>
      <c r="M9" s="22">
        <f t="shared" si="1"/>
        <v>0.60827625302982191</v>
      </c>
      <c r="N9" s="22">
        <f t="shared" si="4"/>
        <v>1.2598815766974238</v>
      </c>
      <c r="O9" s="22">
        <f t="shared" si="5"/>
        <v>0.50395263067896956</v>
      </c>
      <c r="P9" s="22">
        <f t="shared" si="6"/>
        <v>0.57735026919999999</v>
      </c>
      <c r="Q9" s="22">
        <f t="shared" si="7"/>
        <v>0.76635604474262897</v>
      </c>
      <c r="R9" s="51">
        <f t="shared" si="15"/>
        <v>0.11547005383792501</v>
      </c>
      <c r="S9" s="23">
        <f>ROUND((P9-P8)/(I9-I8),2)</f>
        <v>0</v>
      </c>
      <c r="T9" s="22">
        <f t="shared" si="8"/>
        <v>1.2598815766974238</v>
      </c>
      <c r="U9" s="24">
        <f t="shared" si="9"/>
        <v>0.99999999999401024</v>
      </c>
      <c r="V9" s="21">
        <v>4</v>
      </c>
      <c r="W9" s="22">
        <f>ROUND(,2)</f>
        <v>0</v>
      </c>
      <c r="X9" s="22">
        <f>ROUND(0.5,2)</f>
        <v>0.5</v>
      </c>
      <c r="Y9" s="22">
        <f>ROUND(X9,2)</f>
        <v>0.5</v>
      </c>
      <c r="Z9" s="22">
        <f t="shared" si="10"/>
        <v>1.1547005383792517</v>
      </c>
      <c r="AA9" s="22">
        <f t="shared" si="11"/>
        <v>0</v>
      </c>
      <c r="AB9" s="22">
        <f t="shared" si="12"/>
        <v>0.57735026918962584</v>
      </c>
      <c r="AC9" s="21">
        <f t="shared" si="13"/>
        <v>0.57735026918962584</v>
      </c>
      <c r="AD9" s="21">
        <f t="shared" si="16"/>
        <v>0</v>
      </c>
      <c r="AE9" s="26">
        <f t="shared" si="17"/>
        <v>0</v>
      </c>
      <c r="AF9" s="21">
        <f t="shared" si="14"/>
        <v>1.1547005383792517</v>
      </c>
      <c r="AG9" s="24">
        <f>ROUND(SQRT(AF9^2-AC9^2),2)</f>
        <v>1</v>
      </c>
    </row>
    <row r="10" spans="2:33">
      <c r="H10" s="59">
        <f>ROUND(0.5,2)</f>
        <v>0.5</v>
      </c>
      <c r="I10" s="21">
        <f t="shared" si="0"/>
        <v>5.7735026918962582</v>
      </c>
      <c r="J10" s="21">
        <f t="shared" si="2"/>
        <v>1.1547005383792517</v>
      </c>
      <c r="K10" s="22">
        <f>ROUND(H10,2)</f>
        <v>0.5</v>
      </c>
      <c r="L10" s="22">
        <f t="shared" si="3"/>
        <v>0.43301270189221924</v>
      </c>
      <c r="M10" s="22">
        <f t="shared" si="1"/>
        <v>0.66143782776614757</v>
      </c>
      <c r="N10" s="22">
        <f t="shared" si="4"/>
        <v>1.333333333333333</v>
      </c>
      <c r="O10" s="22">
        <f t="shared" si="5"/>
        <v>0.66666666666666652</v>
      </c>
      <c r="P10" s="22">
        <f t="shared" si="6"/>
        <v>0.57735026919999999</v>
      </c>
      <c r="Q10" s="22">
        <f t="shared" si="7"/>
        <v>0.88191710369498832</v>
      </c>
      <c r="R10" s="51">
        <f t="shared" si="15"/>
        <v>0.11547005383792509</v>
      </c>
      <c r="S10" s="23">
        <f>ROUND((P10-P9)/(I10-I9),2)</f>
        <v>0</v>
      </c>
      <c r="T10" s="22">
        <f t="shared" si="8"/>
        <v>1.333333333333333</v>
      </c>
      <c r="U10" s="24">
        <f t="shared" si="9"/>
        <v>0.99999999999401012</v>
      </c>
      <c r="V10" s="21">
        <v>5</v>
      </c>
      <c r="W10" s="22">
        <f>ROUND(,2)</f>
        <v>0</v>
      </c>
      <c r="X10" s="22">
        <f>ROUND(0.5,2)</f>
        <v>0.5</v>
      </c>
      <c r="Y10" s="22">
        <f>ROUND(X10,2)</f>
        <v>0.5</v>
      </c>
      <c r="Z10" s="22">
        <f t="shared" si="10"/>
        <v>1.1547005383792517</v>
      </c>
      <c r="AA10" s="22">
        <f t="shared" si="11"/>
        <v>0</v>
      </c>
      <c r="AB10" s="22">
        <f t="shared" si="12"/>
        <v>0.57735026918962584</v>
      </c>
      <c r="AC10" s="21">
        <f t="shared" si="13"/>
        <v>0.57735026918962584</v>
      </c>
      <c r="AD10" s="21">
        <f t="shared" si="16"/>
        <v>0</v>
      </c>
      <c r="AE10" s="26">
        <f t="shared" si="17"/>
        <v>0</v>
      </c>
      <c r="AF10" s="21">
        <f t="shared" si="14"/>
        <v>1.1547005383792517</v>
      </c>
      <c r="AG10" s="24">
        <f>ROUND(SQRT(AF10^2-AC10^2),2)</f>
        <v>1</v>
      </c>
    </row>
    <row r="11" spans="2:33">
      <c r="H11" s="59">
        <f>ROUND(0.6,2)</f>
        <v>0.6</v>
      </c>
      <c r="I11" s="21">
        <f t="shared" si="0"/>
        <v>7.5</v>
      </c>
      <c r="J11" s="21">
        <f t="shared" si="2"/>
        <v>1.25</v>
      </c>
      <c r="K11" s="22">
        <f>ROUND(H11,2)</f>
        <v>0.6</v>
      </c>
      <c r="L11" s="22">
        <f t="shared" si="3"/>
        <v>0.4</v>
      </c>
      <c r="M11" s="22">
        <f t="shared" si="1"/>
        <v>0.72111025509279791</v>
      </c>
      <c r="N11" s="22">
        <f t="shared" si="4"/>
        <v>1.4433756729740645</v>
      </c>
      <c r="O11" s="22">
        <f t="shared" si="5"/>
        <v>0.86602540378443871</v>
      </c>
      <c r="P11" s="22">
        <f t="shared" si="6"/>
        <v>0.57735026919999999</v>
      </c>
      <c r="Q11" s="22">
        <f t="shared" si="7"/>
        <v>1.040832999738821</v>
      </c>
      <c r="R11" s="51">
        <f t="shared" si="15"/>
        <v>0.11547005383792532</v>
      </c>
      <c r="S11" s="23">
        <f>ROUND((P11-P10)/(I11-I10),2)</f>
        <v>0</v>
      </c>
      <c r="T11" s="22">
        <f t="shared" si="8"/>
        <v>1.4433756729740645</v>
      </c>
      <c r="U11" s="24">
        <f t="shared" si="9"/>
        <v>0.99999999999401068</v>
      </c>
      <c r="V11" s="21">
        <v>6</v>
      </c>
      <c r="W11" s="22">
        <f>ROUND(,2)</f>
        <v>0</v>
      </c>
      <c r="X11" s="22">
        <f>ROUND(0.5,2)</f>
        <v>0.5</v>
      </c>
      <c r="Y11" s="22">
        <f>ROUND(X11,2)</f>
        <v>0.5</v>
      </c>
      <c r="Z11" s="22">
        <f t="shared" si="10"/>
        <v>1.1547005383792517</v>
      </c>
      <c r="AA11" s="22">
        <f t="shared" si="11"/>
        <v>0</v>
      </c>
      <c r="AB11" s="22">
        <f t="shared" si="12"/>
        <v>0.57735026918962584</v>
      </c>
      <c r="AC11" s="21">
        <f t="shared" si="13"/>
        <v>0.57735026918962584</v>
      </c>
      <c r="AD11" s="21">
        <f t="shared" si="16"/>
        <v>0</v>
      </c>
      <c r="AE11" s="26">
        <f t="shared" si="17"/>
        <v>0</v>
      </c>
      <c r="AF11" s="21">
        <f t="shared" si="14"/>
        <v>1.1547005383792517</v>
      </c>
      <c r="AG11" s="24">
        <f>ROUND(SQRT(AF11^2-AC11^2),2)</f>
        <v>1</v>
      </c>
    </row>
    <row r="12" spans="2:33">
      <c r="H12" s="39">
        <f>ROUND(0.7,2)</f>
        <v>0.7</v>
      </c>
      <c r="I12" s="28">
        <f t="shared" si="0"/>
        <v>9.801960588196069</v>
      </c>
      <c r="J12" s="28">
        <f t="shared" si="2"/>
        <v>1.4002800840280099</v>
      </c>
      <c r="K12" s="28">
        <f>ROUND(H12,2)</f>
        <v>0.7</v>
      </c>
      <c r="L12" s="28">
        <f t="shared" si="3"/>
        <v>0.35707142142714249</v>
      </c>
      <c r="M12" s="28">
        <f t="shared" si="1"/>
        <v>0.78581168227508547</v>
      </c>
      <c r="N12" s="28">
        <f t="shared" si="4"/>
        <v>1.6169041669088862</v>
      </c>
      <c r="O12" s="28">
        <f t="shared" si="5"/>
        <v>1.1318329168362202</v>
      </c>
      <c r="P12" s="28">
        <f t="shared" si="6"/>
        <v>0.57735026919999999</v>
      </c>
      <c r="Q12" s="28">
        <f t="shared" si="7"/>
        <v>1.2705821834809816</v>
      </c>
      <c r="R12" s="52">
        <f t="shared" si="15"/>
        <v>0.11547005383792497</v>
      </c>
      <c r="S12" s="29">
        <f>ROUND((P12-P11)/(I12-I11),2)</f>
        <v>0</v>
      </c>
      <c r="T12" s="28">
        <f t="shared" si="8"/>
        <v>1.6169041669088862</v>
      </c>
      <c r="U12" s="27">
        <f t="shared" si="9"/>
        <v>0.99999999999401024</v>
      </c>
      <c r="V12" s="28">
        <v>7</v>
      </c>
      <c r="W12" s="28">
        <f>ROUND(,2)</f>
        <v>0</v>
      </c>
      <c r="X12" s="28">
        <f>ROUND(0.5,2)</f>
        <v>0.5</v>
      </c>
      <c r="Y12" s="28">
        <f>ROUND(X12,2)</f>
        <v>0.5</v>
      </c>
      <c r="Z12" s="28">
        <f t="shared" si="10"/>
        <v>1.1547005383792517</v>
      </c>
      <c r="AA12" s="28">
        <f t="shared" si="11"/>
        <v>0</v>
      </c>
      <c r="AB12" s="28">
        <f t="shared" si="12"/>
        <v>0.57735026918962584</v>
      </c>
      <c r="AC12" s="28">
        <f t="shared" si="13"/>
        <v>0.57735026918962584</v>
      </c>
      <c r="AD12" s="28">
        <f t="shared" si="16"/>
        <v>0</v>
      </c>
      <c r="AE12" s="30">
        <f t="shared" si="17"/>
        <v>0</v>
      </c>
      <c r="AF12" s="28">
        <f t="shared" si="14"/>
        <v>1.1547005383792517</v>
      </c>
      <c r="AG12" s="27">
        <f>ROUND(SQRT(AF12^2-AC12^2),2)</f>
        <v>1</v>
      </c>
    </row>
    <row r="13" spans="2:33">
      <c r="H13" s="21" t="s">
        <v>52</v>
      </c>
      <c r="I13" s="21"/>
      <c r="J13" s="21"/>
      <c r="K13" s="21"/>
      <c r="L13" s="21"/>
      <c r="M13" s="21"/>
      <c r="N13" s="21"/>
      <c r="O13" s="21"/>
      <c r="P13" s="63" t="s">
        <v>50</v>
      </c>
      <c r="Q13" s="22" t="s">
        <v>25</v>
      </c>
      <c r="R13" s="21"/>
      <c r="S13" s="47"/>
      <c r="T13" s="21"/>
      <c r="U13" s="21"/>
      <c r="V13" s="21"/>
      <c r="W13" s="21"/>
      <c r="X13" s="21"/>
      <c r="Y13" s="21"/>
      <c r="Z13" s="21"/>
      <c r="AA13" s="21"/>
      <c r="AB13" s="63" t="s">
        <v>50</v>
      </c>
      <c r="AC13" s="21"/>
      <c r="AD13" s="21" t="s">
        <v>25</v>
      </c>
      <c r="AE13" s="48"/>
      <c r="AF13" s="21"/>
      <c r="AG13" s="21"/>
    </row>
    <row r="14" spans="2:33"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2"/>
      <c r="Y14" s="22"/>
      <c r="Z14" s="22"/>
      <c r="AA14" s="22"/>
      <c r="AB14" s="22"/>
      <c r="AC14" s="21"/>
      <c r="AD14" s="21"/>
      <c r="AE14" s="21"/>
      <c r="AF14" s="21"/>
      <c r="AG14" s="22"/>
    </row>
    <row r="15" spans="2:33"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2"/>
      <c r="Y15" s="22"/>
      <c r="Z15" s="22"/>
      <c r="AA15" s="22"/>
      <c r="AB15" s="22"/>
      <c r="AC15" s="21"/>
      <c r="AD15" s="21"/>
      <c r="AE15" s="21"/>
      <c r="AF15" s="21"/>
      <c r="AG15" s="22"/>
    </row>
    <row r="16" spans="2:33" ht="19.5" thickBot="1">
      <c r="H16" s="62" t="s">
        <v>32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6:33" ht="15.75" customHeight="1" thickTop="1">
      <c r="H17" s="60" t="s">
        <v>24</v>
      </c>
      <c r="I17" s="53" t="s">
        <v>11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5"/>
      <c r="V17" s="53" t="s">
        <v>16</v>
      </c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5"/>
    </row>
    <row r="18" spans="6:33" ht="32.25" customHeight="1">
      <c r="F18" t="s">
        <v>27</v>
      </c>
      <c r="H18" s="61"/>
      <c r="I18" s="42"/>
      <c r="J18" s="42" t="s">
        <v>33</v>
      </c>
      <c r="K18" s="43" t="s">
        <v>34</v>
      </c>
      <c r="L18" s="43" t="s">
        <v>35</v>
      </c>
      <c r="M18" s="43" t="s">
        <v>36</v>
      </c>
      <c r="N18" s="43" t="s">
        <v>26</v>
      </c>
      <c r="O18" s="43" t="s">
        <v>37</v>
      </c>
      <c r="P18" s="44" t="s">
        <v>38</v>
      </c>
      <c r="Q18" s="43" t="s">
        <v>39</v>
      </c>
      <c r="R18" s="43" t="s">
        <v>40</v>
      </c>
      <c r="S18" s="43" t="s">
        <v>41</v>
      </c>
      <c r="T18" s="43" t="s">
        <v>42</v>
      </c>
      <c r="U18" s="45" t="s">
        <v>43</v>
      </c>
      <c r="V18" s="43"/>
      <c r="W18" s="43" t="s">
        <v>44</v>
      </c>
      <c r="X18" s="43" t="s">
        <v>45</v>
      </c>
      <c r="Y18" s="43" t="s">
        <v>36</v>
      </c>
      <c r="Z18" s="43" t="s">
        <v>26</v>
      </c>
      <c r="AA18" s="43" t="s">
        <v>46</v>
      </c>
      <c r="AB18" s="44" t="s">
        <v>47</v>
      </c>
      <c r="AC18" s="43" t="s">
        <v>48</v>
      </c>
      <c r="AD18" s="43" t="s">
        <v>40</v>
      </c>
      <c r="AE18" s="43" t="s">
        <v>41</v>
      </c>
      <c r="AF18" s="43" t="s">
        <v>42</v>
      </c>
      <c r="AG18" s="46" t="s">
        <v>43</v>
      </c>
    </row>
    <row r="19" spans="6:33">
      <c r="F19">
        <v>1</v>
      </c>
      <c r="H19" s="58">
        <v>0</v>
      </c>
      <c r="I19" s="21">
        <f>J19*V19</f>
        <v>0</v>
      </c>
      <c r="J19" s="21">
        <f>1/(SQRT(1-H19^2))</f>
        <v>1</v>
      </c>
      <c r="K19" s="22">
        <f>H19</f>
        <v>0</v>
      </c>
      <c r="L19" s="22">
        <v>0.5</v>
      </c>
      <c r="M19" s="22">
        <f>SQRT(K19^2+L19^2)</f>
        <v>0.5</v>
      </c>
      <c r="N19" s="22">
        <f>1/(SQRT(1-M19^2))</f>
        <v>1.1547005383792517</v>
      </c>
      <c r="O19" s="22">
        <f>K19*$F$5*N19</f>
        <v>0</v>
      </c>
      <c r="P19" s="38">
        <f>N19*$F$5*L19</f>
        <v>0.57735026918962584</v>
      </c>
      <c r="Q19" s="22">
        <f>SQRT(O19^2+P19^2)</f>
        <v>0.57735026918962584</v>
      </c>
      <c r="R19" s="49" t="s">
        <v>25</v>
      </c>
      <c r="S19" s="23"/>
      <c r="T19" s="22">
        <f>N19*$F$5</f>
        <v>1.1547005383792517</v>
      </c>
      <c r="U19" s="24">
        <f>SQRT(T19^2-Q19^2)</f>
        <v>1</v>
      </c>
      <c r="V19" s="21">
        <v>0</v>
      </c>
      <c r="W19" s="22">
        <v>0</v>
      </c>
      <c r="X19" s="22">
        <f>L19*J19</f>
        <v>0.5</v>
      </c>
      <c r="Y19" s="22">
        <f>X19</f>
        <v>0.5</v>
      </c>
      <c r="Z19" s="22">
        <f>1/(SQRT(1-(Y19^2)))</f>
        <v>1.1547005383792517</v>
      </c>
      <c r="AA19" s="22">
        <f>Z19*$F$5*W19</f>
        <v>0</v>
      </c>
      <c r="AB19" s="38">
        <f>Z19*X19*$F$5</f>
        <v>0.57735026918962584</v>
      </c>
      <c r="AC19" s="21">
        <f>SQRT(AA19^2+AB19^2)</f>
        <v>0.57735026918962584</v>
      </c>
      <c r="AD19" s="21"/>
      <c r="AE19" s="31"/>
      <c r="AF19" s="21">
        <f>Z19*$F$5</f>
        <v>1.1547005383792517</v>
      </c>
      <c r="AG19" s="24">
        <f>SQRT(AF19^2-AC19^2)</f>
        <v>1</v>
      </c>
    </row>
    <row r="20" spans="6:33">
      <c r="F20" t="s">
        <v>25</v>
      </c>
      <c r="H20" s="59">
        <v>0.1</v>
      </c>
      <c r="I20" s="21">
        <f>J20*V20</f>
        <v>1.0050378152592121</v>
      </c>
      <c r="J20" s="21">
        <f t="shared" ref="J20:J26" si="18">1/(SQRT(1-H20^2))</f>
        <v>1.0050378152592121</v>
      </c>
      <c r="K20" s="22">
        <f t="shared" ref="K20:K26" si="19">H20</f>
        <v>0.1</v>
      </c>
      <c r="L20" s="22">
        <v>0.5</v>
      </c>
      <c r="M20" s="22">
        <f t="shared" ref="M20:M26" si="20">SQRT(K20^2+L20^2)</f>
        <v>0.50990195135927852</v>
      </c>
      <c r="N20" s="22">
        <f t="shared" ref="N20:N26" si="21">1/(SQRT(1-M20^2))</f>
        <v>1.1624763874381929</v>
      </c>
      <c r="O20" s="22">
        <f t="shared" ref="O20:O26" si="22">K20*$F$5*N20</f>
        <v>0.1162476387438193</v>
      </c>
      <c r="P20" s="38">
        <f t="shared" ref="P20:P26" si="23">N20*$F$5*L20</f>
        <v>0.58123819371909646</v>
      </c>
      <c r="Q20" s="22">
        <f t="shared" ref="Q20:Q26" si="24">SQRT(O20^2+P20^2)</f>
        <v>0.59274897836381923</v>
      </c>
      <c r="R20" s="49">
        <f>(O20-O19)/(I20-I19)</f>
        <v>0.11566494014340897</v>
      </c>
      <c r="S20" s="23">
        <f>(P20-P19)/(I20-I19)</f>
        <v>3.8684360632419345E-3</v>
      </c>
      <c r="T20" s="22">
        <f t="shared" ref="T20:T26" si="25">N20*$F$5</f>
        <v>1.1624763874381929</v>
      </c>
      <c r="U20" s="24">
        <f t="shared" ref="U20:U26" si="26">SQRT(T20^2-Q20^2)</f>
        <v>1</v>
      </c>
      <c r="V20" s="21">
        <v>1</v>
      </c>
      <c r="W20" s="22">
        <v>0</v>
      </c>
      <c r="X20" s="22">
        <f t="shared" ref="X20:X26" si="27">L20*J20</f>
        <v>0.50251890762960605</v>
      </c>
      <c r="Y20" s="22">
        <f t="shared" ref="Y20:Y26" si="28">X20</f>
        <v>0.50251890762960605</v>
      </c>
      <c r="Z20" s="22">
        <f t="shared" ref="Z20:Z26" si="29">1/(SQRT(1-(Y20^2)))</f>
        <v>1.1566494014340896</v>
      </c>
      <c r="AA20" s="22">
        <f t="shared" ref="AA20:AA26" si="30">Z20*$F$5*W20</f>
        <v>0</v>
      </c>
      <c r="AB20" s="38">
        <f t="shared" ref="AB20:AB26" si="31">Z20*X20*$F$5</f>
        <v>0.58123819371909635</v>
      </c>
      <c r="AC20" s="21">
        <f t="shared" ref="AC20:AC26" si="32">SQRT(AA20^2+AB20^2)</f>
        <v>0.58123819371909635</v>
      </c>
      <c r="AD20" s="21">
        <f>(AA20-AA19)/(V20-V19)</f>
        <v>0</v>
      </c>
      <c r="AE20" s="31">
        <f>(AB20-AB19)/(V20-V19)</f>
        <v>3.88792452947051E-3</v>
      </c>
      <c r="AF20" s="21">
        <f>Z20*$F$5</f>
        <v>1.1566494014340896</v>
      </c>
      <c r="AG20" s="24">
        <f t="shared" ref="AG20:AG26" si="33">SQRT(AF20^2-AC20^2)</f>
        <v>1</v>
      </c>
    </row>
    <row r="21" spans="6:33">
      <c r="H21" s="59">
        <v>0.2</v>
      </c>
      <c r="I21" s="21">
        <f>J21*V21</f>
        <v>2.0412414523193152</v>
      </c>
      <c r="J21" s="21">
        <f t="shared" si="18"/>
        <v>1.0206207261596576</v>
      </c>
      <c r="K21" s="22">
        <f t="shared" si="19"/>
        <v>0.2</v>
      </c>
      <c r="L21" s="22">
        <v>0.5</v>
      </c>
      <c r="M21" s="22">
        <f t="shared" si="20"/>
        <v>0.53851648071345048</v>
      </c>
      <c r="N21" s="22">
        <f t="shared" si="21"/>
        <v>1.1867816581938535</v>
      </c>
      <c r="O21" s="22">
        <f t="shared" si="22"/>
        <v>0.23735633163877071</v>
      </c>
      <c r="P21" s="38">
        <f t="shared" si="23"/>
        <v>0.59339082909692675</v>
      </c>
      <c r="Q21" s="22">
        <f t="shared" si="24"/>
        <v>0.63910148194582705</v>
      </c>
      <c r="R21" s="49">
        <f>(O21-O20)/(I21-I20)</f>
        <v>0.11687730921168994</v>
      </c>
      <c r="S21" s="23">
        <f t="shared" ref="S21:S26" si="34">(P21-P20)/(I21-I20)</f>
        <v>1.1728037755502877E-2</v>
      </c>
      <c r="T21" s="22">
        <f t="shared" si="25"/>
        <v>1.1867816581938535</v>
      </c>
      <c r="U21" s="24">
        <f t="shared" si="26"/>
        <v>1</v>
      </c>
      <c r="V21" s="21">
        <v>2</v>
      </c>
      <c r="W21" s="22">
        <v>0</v>
      </c>
      <c r="X21" s="22">
        <f t="shared" si="27"/>
        <v>0.5103103630798288</v>
      </c>
      <c r="Y21" s="22">
        <f t="shared" si="28"/>
        <v>0.5103103630798288</v>
      </c>
      <c r="Z21" s="22">
        <f t="shared" si="29"/>
        <v>1.1628037994676224</v>
      </c>
      <c r="AA21" s="22">
        <f t="shared" si="30"/>
        <v>0</v>
      </c>
      <c r="AB21" s="38">
        <f t="shared" si="31"/>
        <v>0.59339082909692675</v>
      </c>
      <c r="AC21" s="21">
        <f t="shared" si="32"/>
        <v>0.59339082909692675</v>
      </c>
      <c r="AD21" s="21">
        <f t="shared" ref="AD21:AD26" si="35">(AA21-AA20)/(V21-V20)</f>
        <v>0</v>
      </c>
      <c r="AE21" s="31">
        <f t="shared" ref="AE21:AE26" si="36">(AB21-AB20)/(V21-V20)</f>
        <v>1.2152635377830401E-2</v>
      </c>
      <c r="AF21" s="21">
        <f>Z21*$F$5</f>
        <v>1.1628037994676224</v>
      </c>
      <c r="AG21" s="24">
        <f t="shared" si="33"/>
        <v>1.0000000000000002</v>
      </c>
    </row>
    <row r="22" spans="6:33">
      <c r="H22" s="59">
        <v>0.3</v>
      </c>
      <c r="I22" s="21">
        <f>J22*V22</f>
        <v>3.1448545101657546</v>
      </c>
      <c r="J22" s="21">
        <f t="shared" si="18"/>
        <v>1.0482848367219182</v>
      </c>
      <c r="K22" s="22">
        <f t="shared" si="19"/>
        <v>0.3</v>
      </c>
      <c r="L22" s="22">
        <v>0.5</v>
      </c>
      <c r="M22" s="22">
        <f t="shared" si="20"/>
        <v>0.58309518948452999</v>
      </c>
      <c r="N22" s="22">
        <f t="shared" si="21"/>
        <v>1.2309149097933272</v>
      </c>
      <c r="O22" s="22">
        <f t="shared" si="22"/>
        <v>0.36927447293799814</v>
      </c>
      <c r="P22" s="38">
        <f t="shared" si="23"/>
        <v>0.61545745489666359</v>
      </c>
      <c r="Q22" s="22">
        <f t="shared" si="24"/>
        <v>0.7177405625652733</v>
      </c>
      <c r="R22" s="49">
        <f>(O22-O21)/(I22-I21)</f>
        <v>0.11953296525563853</v>
      </c>
      <c r="S22" s="23">
        <f t="shared" si="34"/>
        <v>1.9994893720084332E-2</v>
      </c>
      <c r="T22" s="22">
        <f t="shared" si="25"/>
        <v>1.2309149097933272</v>
      </c>
      <c r="U22" s="24">
        <f t="shared" si="26"/>
        <v>0.99999999999999978</v>
      </c>
      <c r="V22" s="21">
        <v>3</v>
      </c>
      <c r="W22" s="22">
        <v>0</v>
      </c>
      <c r="X22" s="22">
        <f t="shared" si="27"/>
        <v>0.52414241836095909</v>
      </c>
      <c r="Y22" s="22">
        <f t="shared" si="28"/>
        <v>0.52414241836095909</v>
      </c>
      <c r="Z22" s="22">
        <f t="shared" si="29"/>
        <v>1.1742179860604582</v>
      </c>
      <c r="AA22" s="22">
        <f t="shared" si="30"/>
        <v>0</v>
      </c>
      <c r="AB22" s="38">
        <f t="shared" si="31"/>
        <v>0.61545745489666359</v>
      </c>
      <c r="AC22" s="21">
        <f t="shared" si="32"/>
        <v>0.61545745489666359</v>
      </c>
      <c r="AD22" s="21">
        <f t="shared" si="35"/>
        <v>0</v>
      </c>
      <c r="AE22" s="31">
        <f t="shared" si="36"/>
        <v>2.2066625799736839E-2</v>
      </c>
      <c r="AF22" s="21">
        <f>Z22*$F$5</f>
        <v>1.1742179860604582</v>
      </c>
      <c r="AG22" s="24">
        <f t="shared" si="33"/>
        <v>0.99999999999999989</v>
      </c>
    </row>
    <row r="23" spans="6:33">
      <c r="H23" s="59">
        <v>0.4</v>
      </c>
      <c r="I23" s="21">
        <f>J23*V23</f>
        <v>4.3643578047198481</v>
      </c>
      <c r="J23" s="21">
        <f t="shared" si="18"/>
        <v>1.091089451179962</v>
      </c>
      <c r="K23" s="22">
        <f t="shared" si="19"/>
        <v>0.4</v>
      </c>
      <c r="L23" s="22">
        <v>0.5</v>
      </c>
      <c r="M23" s="22">
        <f t="shared" si="20"/>
        <v>0.6403124237432849</v>
      </c>
      <c r="N23" s="22">
        <f t="shared" si="21"/>
        <v>1.3018891098082386</v>
      </c>
      <c r="O23" s="22">
        <f t="shared" si="22"/>
        <v>0.52075564392329543</v>
      </c>
      <c r="P23" s="38">
        <f t="shared" si="23"/>
        <v>0.65094455490411929</v>
      </c>
      <c r="Q23" s="22">
        <f t="shared" si="24"/>
        <v>0.83361577134630083</v>
      </c>
      <c r="R23" s="49">
        <f>(O23-O22)/(I23-I22)</f>
        <v>0.12421546679026051</v>
      </c>
      <c r="S23" s="23">
        <f t="shared" si="34"/>
        <v>2.9099634388795488E-2</v>
      </c>
      <c r="T23" s="22">
        <f t="shared" si="25"/>
        <v>1.3018891098082386</v>
      </c>
      <c r="U23" s="24">
        <f t="shared" si="26"/>
        <v>0.99999999999999989</v>
      </c>
      <c r="V23" s="21">
        <v>4</v>
      </c>
      <c r="W23" s="22">
        <v>0</v>
      </c>
      <c r="X23" s="22">
        <f t="shared" si="27"/>
        <v>0.54554472558998102</v>
      </c>
      <c r="Y23" s="22">
        <f t="shared" si="28"/>
        <v>0.54554472558998102</v>
      </c>
      <c r="Z23" s="22">
        <f t="shared" si="29"/>
        <v>1.193201078426986</v>
      </c>
      <c r="AA23" s="22">
        <f t="shared" si="30"/>
        <v>0</v>
      </c>
      <c r="AB23" s="38">
        <f t="shared" si="31"/>
        <v>0.65094455490411951</v>
      </c>
      <c r="AC23" s="21">
        <f t="shared" si="32"/>
        <v>0.65094455490411951</v>
      </c>
      <c r="AD23" s="21">
        <f t="shared" si="35"/>
        <v>0</v>
      </c>
      <c r="AE23" s="31">
        <f t="shared" si="36"/>
        <v>3.5487100007455918E-2</v>
      </c>
      <c r="AF23" s="21">
        <f>Z23*$F$5</f>
        <v>1.193201078426986</v>
      </c>
      <c r="AG23" s="24">
        <f t="shared" si="33"/>
        <v>1</v>
      </c>
    </row>
    <row r="24" spans="6:33">
      <c r="H24" s="59">
        <v>0.5</v>
      </c>
      <c r="I24" s="21">
        <f>J24*V24</f>
        <v>5.7735026918962582</v>
      </c>
      <c r="J24" s="21">
        <f t="shared" si="18"/>
        <v>1.1547005383792517</v>
      </c>
      <c r="K24" s="22">
        <f t="shared" si="19"/>
        <v>0.5</v>
      </c>
      <c r="L24" s="22">
        <v>0.5</v>
      </c>
      <c r="M24" s="22">
        <f t="shared" si="20"/>
        <v>0.70710678118654757</v>
      </c>
      <c r="N24" s="22">
        <f t="shared" si="21"/>
        <v>1.4142135623730951</v>
      </c>
      <c r="O24" s="22">
        <f t="shared" si="22"/>
        <v>0.70710678118654757</v>
      </c>
      <c r="P24" s="38">
        <f t="shared" si="23"/>
        <v>0.70710678118654757</v>
      </c>
      <c r="Q24" s="22">
        <f t="shared" si="24"/>
        <v>1</v>
      </c>
      <c r="R24" s="49">
        <f>(O24-O23)/(I24-I23)</f>
        <v>0.13224412830724266</v>
      </c>
      <c r="S24" s="23">
        <f t="shared" si="34"/>
        <v>3.9855537066145114E-2</v>
      </c>
      <c r="T24" s="22">
        <f t="shared" si="25"/>
        <v>1.4142135623730951</v>
      </c>
      <c r="U24" s="24">
        <f t="shared" si="26"/>
        <v>1.0000000000000002</v>
      </c>
      <c r="V24" s="21">
        <v>5</v>
      </c>
      <c r="W24" s="22">
        <v>0</v>
      </c>
      <c r="X24" s="22">
        <f t="shared" si="27"/>
        <v>0.57735026918962584</v>
      </c>
      <c r="Y24" s="22">
        <f t="shared" si="28"/>
        <v>0.57735026918962584</v>
      </c>
      <c r="Z24" s="22">
        <f t="shared" si="29"/>
        <v>1.2247448713915892</v>
      </c>
      <c r="AA24" s="22">
        <f t="shared" si="30"/>
        <v>0</v>
      </c>
      <c r="AB24" s="38">
        <f t="shared" si="31"/>
        <v>0.70710678118654768</v>
      </c>
      <c r="AC24" s="21">
        <f t="shared" si="32"/>
        <v>0.70710678118654768</v>
      </c>
      <c r="AD24" s="21">
        <f t="shared" si="35"/>
        <v>0</v>
      </c>
      <c r="AE24" s="31">
        <f t="shared" si="36"/>
        <v>5.6162226282428174E-2</v>
      </c>
      <c r="AF24" s="21">
        <f>Z24*$F$5</f>
        <v>1.2247448713915892</v>
      </c>
      <c r="AG24" s="24">
        <f t="shared" si="33"/>
        <v>1</v>
      </c>
    </row>
    <row r="25" spans="6:33">
      <c r="H25" s="59">
        <v>0.6</v>
      </c>
      <c r="I25" s="21">
        <f>J25*V25</f>
        <v>7.5</v>
      </c>
      <c r="J25" s="21">
        <f t="shared" si="18"/>
        <v>1.25</v>
      </c>
      <c r="K25" s="22">
        <f t="shared" si="19"/>
        <v>0.6</v>
      </c>
      <c r="L25" s="22">
        <v>0.5</v>
      </c>
      <c r="M25" s="22">
        <f t="shared" si="20"/>
        <v>0.78102496759066542</v>
      </c>
      <c r="N25" s="22">
        <f t="shared" si="21"/>
        <v>1.6012815380508714</v>
      </c>
      <c r="O25" s="22">
        <f t="shared" si="22"/>
        <v>0.96076892283052273</v>
      </c>
      <c r="P25" s="38">
        <f t="shared" si="23"/>
        <v>0.80064076902543568</v>
      </c>
      <c r="Q25" s="22">
        <f t="shared" si="24"/>
        <v>1.2506408613597126</v>
      </c>
      <c r="R25" s="49">
        <f>(O25-O24)/(I25-I24)</f>
        <v>0.1469229870520789</v>
      </c>
      <c r="S25" s="23">
        <f t="shared" si="34"/>
        <v>5.4175576990397392E-2</v>
      </c>
      <c r="T25" s="22">
        <f t="shared" si="25"/>
        <v>1.6012815380508714</v>
      </c>
      <c r="U25" s="24">
        <f t="shared" si="26"/>
        <v>1.0000000000000002</v>
      </c>
      <c r="V25" s="21">
        <v>6</v>
      </c>
      <c r="W25" s="22">
        <v>0</v>
      </c>
      <c r="X25" s="22">
        <f t="shared" si="27"/>
        <v>0.625</v>
      </c>
      <c r="Y25" s="22">
        <f t="shared" si="28"/>
        <v>0.625</v>
      </c>
      <c r="Z25" s="22">
        <f t="shared" si="29"/>
        <v>1.281025230440697</v>
      </c>
      <c r="AA25" s="22">
        <f t="shared" si="30"/>
        <v>0</v>
      </c>
      <c r="AB25" s="38">
        <f t="shared" si="31"/>
        <v>0.80064076902543568</v>
      </c>
      <c r="AC25" s="21">
        <f t="shared" si="32"/>
        <v>0.80064076902543568</v>
      </c>
      <c r="AD25" s="21">
        <f t="shared" si="35"/>
        <v>0</v>
      </c>
      <c r="AE25" s="31">
        <f t="shared" si="36"/>
        <v>9.3533987838888E-2</v>
      </c>
      <c r="AF25" s="21">
        <f>Z25*$F$5</f>
        <v>1.281025230440697</v>
      </c>
      <c r="AG25" s="24">
        <f t="shared" si="33"/>
        <v>1</v>
      </c>
    </row>
    <row r="26" spans="6:33">
      <c r="H26" s="39">
        <v>0.7</v>
      </c>
      <c r="I26" s="39">
        <f>J26*V26</f>
        <v>9.801960588196069</v>
      </c>
      <c r="J26" s="40">
        <f t="shared" si="18"/>
        <v>1.4002800840280099</v>
      </c>
      <c r="K26" s="28">
        <f t="shared" si="19"/>
        <v>0.7</v>
      </c>
      <c r="L26" s="28">
        <v>0.5</v>
      </c>
      <c r="M26" s="28">
        <f t="shared" si="20"/>
        <v>0.86023252670426265</v>
      </c>
      <c r="N26" s="28">
        <f t="shared" si="21"/>
        <v>1.9611613513818402</v>
      </c>
      <c r="O26" s="28">
        <f t="shared" si="22"/>
        <v>1.372812945967288</v>
      </c>
      <c r="P26" s="41">
        <f t="shared" si="23"/>
        <v>0.98058067569092011</v>
      </c>
      <c r="Q26" s="28">
        <f t="shared" si="24"/>
        <v>1.6870547845739465</v>
      </c>
      <c r="R26" s="50">
        <f>(O26-O25)/(I26-I25)</f>
        <v>0.17899699293273455</v>
      </c>
      <c r="S26" s="23">
        <f t="shared" si="34"/>
        <v>7.8168109214456313E-2</v>
      </c>
      <c r="T26" s="28">
        <f>N26*$F$5</f>
        <v>1.9611613513818402</v>
      </c>
      <c r="U26" s="27">
        <f t="shared" si="26"/>
        <v>1.0000000000000004</v>
      </c>
      <c r="V26" s="40">
        <v>7</v>
      </c>
      <c r="W26" s="28">
        <v>0</v>
      </c>
      <c r="X26" s="28">
        <f t="shared" si="27"/>
        <v>0.70014004201400493</v>
      </c>
      <c r="Y26" s="28">
        <f t="shared" si="28"/>
        <v>0.70014004201400493</v>
      </c>
      <c r="Z26" s="28">
        <f t="shared" si="29"/>
        <v>1.4005493427717788</v>
      </c>
      <c r="AA26" s="28">
        <f t="shared" si="30"/>
        <v>0</v>
      </c>
      <c r="AB26" s="41">
        <f t="shared" si="31"/>
        <v>0.98058067569092022</v>
      </c>
      <c r="AC26" s="28">
        <f t="shared" si="32"/>
        <v>0.98058067569092022</v>
      </c>
      <c r="AD26" s="28">
        <f t="shared" si="35"/>
        <v>0</v>
      </c>
      <c r="AE26" s="29">
        <f t="shared" si="36"/>
        <v>0.17993990666548454</v>
      </c>
      <c r="AF26" s="28">
        <f>Z26*$F$5</f>
        <v>1.4005493427717788</v>
      </c>
      <c r="AG26" s="27">
        <f t="shared" si="33"/>
        <v>0.99999999999999989</v>
      </c>
    </row>
    <row r="27" spans="6:33" ht="30">
      <c r="H27" s="3" t="s">
        <v>52</v>
      </c>
      <c r="I27" s="3"/>
      <c r="J27" s="3"/>
      <c r="K27" s="3"/>
      <c r="L27" s="3"/>
      <c r="M27" s="3"/>
      <c r="N27" s="3"/>
      <c r="O27" s="3"/>
      <c r="P27" s="64" t="s">
        <v>49</v>
      </c>
      <c r="Q27" s="15"/>
      <c r="R27" s="11" t="s">
        <v>25</v>
      </c>
      <c r="S27" s="65" t="s">
        <v>51</v>
      </c>
      <c r="T27" s="15"/>
      <c r="U27" s="15"/>
      <c r="V27" s="15"/>
      <c r="W27" s="15"/>
      <c r="X27" s="11"/>
      <c r="Y27" s="11"/>
      <c r="Z27" s="11"/>
      <c r="AA27" s="11"/>
      <c r="AB27" s="64" t="s">
        <v>49</v>
      </c>
      <c r="AC27" s="11"/>
      <c r="AD27" s="11"/>
      <c r="AE27" s="65" t="s">
        <v>51</v>
      </c>
    </row>
    <row r="28" spans="6:33"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6:33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6:33"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6:33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6:33"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8:23"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8:23"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8:23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8:23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8:23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8:23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8:23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8:23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8:23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8:23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8:23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8:23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8:23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8:23"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8:23"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8:23"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8:23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8:23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8:23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8:23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8:23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8:23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8:23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8:23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8:23"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8:23"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8:23"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8:23"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8:23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8:23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8:23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8:23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8:23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8:23"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8:23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8:23"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8:23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8:23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8:23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8:23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8:23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8:23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8:23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</sheetData>
  <mergeCells count="8">
    <mergeCell ref="H2:AG2"/>
    <mergeCell ref="H16:AG16"/>
    <mergeCell ref="H17:H18"/>
    <mergeCell ref="V17:AG17"/>
    <mergeCell ref="I17:U17"/>
    <mergeCell ref="I3:U3"/>
    <mergeCell ref="V3:AG3"/>
    <mergeCell ref="H3:H4"/>
  </mergeCells>
  <pageMargins left="0.7" right="0.7" top="0.75" bottom="0.75" header="0.3" footer="0.3"/>
  <pageSetup paperSize="9" scale="31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2:AG75"/>
  <sheetViews>
    <sheetView topLeftCell="D1" zoomScale="85" zoomScaleNormal="85" workbookViewId="0">
      <selection activeCell="Q34" sqref="Q34"/>
    </sheetView>
  </sheetViews>
  <sheetFormatPr defaultRowHeight="15"/>
  <cols>
    <col min="5" max="5" width="16.85546875" customWidth="1"/>
    <col min="6" max="7" width="9.140625" customWidth="1"/>
    <col min="8" max="8" width="19.5703125" customWidth="1"/>
    <col min="9" max="9" width="11.42578125" customWidth="1"/>
    <col min="10" max="10" width="20.28515625" customWidth="1"/>
    <col min="14" max="14" width="10.5703125" customWidth="1"/>
  </cols>
  <sheetData>
    <row r="2" spans="2:33" ht="19.5" thickBot="1">
      <c r="H2" s="19" t="s">
        <v>31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2:33" ht="24" customHeight="1" thickTop="1">
      <c r="E3" s="1"/>
      <c r="H3" s="5" t="s">
        <v>24</v>
      </c>
      <c r="I3" s="18"/>
      <c r="J3" s="18"/>
      <c r="K3" s="6" t="s">
        <v>11</v>
      </c>
      <c r="L3" s="6"/>
      <c r="M3" s="6"/>
      <c r="N3" s="6"/>
      <c r="O3" s="6"/>
      <c r="P3" s="6"/>
      <c r="Q3" s="6"/>
      <c r="R3" s="6"/>
      <c r="S3" s="6"/>
      <c r="T3" s="6"/>
      <c r="U3" s="7"/>
      <c r="V3" s="15"/>
      <c r="W3" s="15"/>
      <c r="X3" s="2" t="s">
        <v>16</v>
      </c>
      <c r="Y3" s="2"/>
      <c r="Z3" s="2"/>
      <c r="AA3" s="2"/>
      <c r="AC3" s="3"/>
      <c r="AD3" s="3"/>
      <c r="AE3" s="3"/>
      <c r="AF3" s="3"/>
      <c r="AG3" s="4"/>
    </row>
    <row r="4" spans="2:33" ht="18">
      <c r="F4" t="s">
        <v>27</v>
      </c>
      <c r="H4" s="17"/>
      <c r="I4" s="42" t="s">
        <v>30</v>
      </c>
      <c r="J4" s="42" t="s">
        <v>28</v>
      </c>
      <c r="K4" s="43" t="s">
        <v>34</v>
      </c>
      <c r="L4" s="43" t="s">
        <v>35</v>
      </c>
      <c r="M4" s="43" t="s">
        <v>36</v>
      </c>
      <c r="N4" s="43" t="s">
        <v>26</v>
      </c>
      <c r="O4" s="43" t="s">
        <v>37</v>
      </c>
      <c r="P4" s="43" t="s">
        <v>38</v>
      </c>
      <c r="Q4" s="43" t="s">
        <v>39</v>
      </c>
      <c r="R4" s="43" t="s">
        <v>40</v>
      </c>
      <c r="S4" s="43" t="s">
        <v>41</v>
      </c>
      <c r="T4" s="43" t="s">
        <v>42</v>
      </c>
      <c r="U4" s="45" t="s">
        <v>43</v>
      </c>
      <c r="V4" s="43" t="s">
        <v>29</v>
      </c>
      <c r="W4" s="43" t="s">
        <v>44</v>
      </c>
      <c r="X4" s="43" t="s">
        <v>45</v>
      </c>
      <c r="Y4" s="43" t="s">
        <v>36</v>
      </c>
      <c r="Z4" s="43" t="s">
        <v>26</v>
      </c>
      <c r="AA4" s="43" t="s">
        <v>46</v>
      </c>
      <c r="AB4" s="43" t="s">
        <v>47</v>
      </c>
      <c r="AC4" s="43" t="s">
        <v>48</v>
      </c>
      <c r="AD4" s="43" t="s">
        <v>40</v>
      </c>
      <c r="AE4" s="43" t="s">
        <v>41</v>
      </c>
      <c r="AF4" s="43" t="s">
        <v>42</v>
      </c>
      <c r="AG4" s="46" t="s">
        <v>43</v>
      </c>
    </row>
    <row r="5" spans="2:33">
      <c r="B5" t="s">
        <v>25</v>
      </c>
      <c r="F5">
        <v>1</v>
      </c>
      <c r="H5" s="20">
        <f>ROUND(,2)</f>
        <v>0</v>
      </c>
      <c r="I5" s="21">
        <f>ROUND(J5*V5,2)</f>
        <v>0</v>
      </c>
      <c r="J5" s="21">
        <f>ROUND(1/(SQRT(1-H5^2)),2)</f>
        <v>1</v>
      </c>
      <c r="K5" s="22">
        <f>ROUND(H5,2)</f>
        <v>0</v>
      </c>
      <c r="L5" s="22">
        <f>ROUND(X5/J5,2)</f>
        <v>0.5</v>
      </c>
      <c r="M5" s="22">
        <f>ROUND(SQRT(K5^2+L5^2),2)</f>
        <v>0.5</v>
      </c>
      <c r="N5" s="22">
        <f>ROUND(1/(SQRT(1-M5^2)),2)</f>
        <v>1.1499999999999999</v>
      </c>
      <c r="O5" s="22">
        <f>ROUND(K5*$F$5*N5,2)</f>
        <v>0</v>
      </c>
      <c r="P5" s="22">
        <f>ROUND(ROUND(N5*$F$5*L5,10),2)</f>
        <v>0.57999999999999996</v>
      </c>
      <c r="Q5" s="22">
        <f>ROUND(SQRT(O5^2+P5^2),2)</f>
        <v>0.57999999999999996</v>
      </c>
      <c r="R5" s="51">
        <f>ROUND(,2)</f>
        <v>0</v>
      </c>
      <c r="S5" s="23">
        <f>ROUND(,2)</f>
        <v>0</v>
      </c>
      <c r="T5" s="22">
        <f>ROUND(N5*$F$5,2)</f>
        <v>1.1499999999999999</v>
      </c>
      <c r="U5" s="24">
        <f>ROUND(SQRT(T5^2-Q5^2),2)</f>
        <v>0.99</v>
      </c>
      <c r="V5" s="21">
        <f>ROUND(,2)</f>
        <v>0</v>
      </c>
      <c r="W5" s="22">
        <f>ROUND(,2)</f>
        <v>0</v>
      </c>
      <c r="X5" s="22">
        <f>ROUND(0.5,2)</f>
        <v>0.5</v>
      </c>
      <c r="Y5" s="22">
        <f>ROUND(X5,2)</f>
        <v>0.5</v>
      </c>
      <c r="Z5" s="22">
        <f>ROUND(1/(SQRT(1-(Y5^2))),2)</f>
        <v>1.1499999999999999</v>
      </c>
      <c r="AA5" s="22">
        <f>ROUND(Z5*$F$5*W5,2)</f>
        <v>0</v>
      </c>
      <c r="AB5" s="22">
        <f>ROUND(Z5*X5*$F$5,2)</f>
        <v>0.57999999999999996</v>
      </c>
      <c r="AC5" s="21">
        <f>ROUND(SQRT(AA5^2+AB5^2),2)</f>
        <v>0.57999999999999996</v>
      </c>
      <c r="AD5" s="21">
        <f>ROUND(,2)</f>
        <v>0</v>
      </c>
      <c r="AE5" s="25">
        <f>ROUND(,2)</f>
        <v>0</v>
      </c>
      <c r="AF5" s="21">
        <f>ROUND(Z5*$F$5,2)</f>
        <v>1.1499999999999999</v>
      </c>
      <c r="AG5" s="24">
        <f>ROUND(SQRT(AF5^2-AC5^2),2)</f>
        <v>0.99</v>
      </c>
    </row>
    <row r="6" spans="2:33">
      <c r="F6" t="s">
        <v>25</v>
      </c>
      <c r="H6" s="24">
        <f>ROUND(0.1,2)</f>
        <v>0.1</v>
      </c>
      <c r="I6" s="21">
        <f>ROUND(J6*V6,2)</f>
        <v>0</v>
      </c>
      <c r="J6" s="21">
        <f>ROUND(1/(SQRT(1-H6^2)),2)</f>
        <v>1.01</v>
      </c>
      <c r="K6" s="22">
        <f>ROUND(H6,2)</f>
        <v>0.1</v>
      </c>
      <c r="L6" s="22">
        <f>ROUND(X6/J6,2)</f>
        <v>0.5</v>
      </c>
      <c r="M6" s="22">
        <f>ROUND(SQRT(K6^2+L6^2),2)</f>
        <v>0.51</v>
      </c>
      <c r="N6" s="22">
        <f>ROUND(1/(SQRT(1-M6^2)),2)</f>
        <v>1.1599999999999999</v>
      </c>
      <c r="O6" s="22">
        <f>ROUND(K6*$F$5*N6,2)</f>
        <v>0.12</v>
      </c>
      <c r="P6" s="22">
        <f>ROUND(ROUND(N6*$F$5*L6,10),2)</f>
        <v>0.57999999999999996</v>
      </c>
      <c r="Q6" s="22">
        <f>ROUND(SQRT(O6^2+P6^2),2)</f>
        <v>0.59</v>
      </c>
      <c r="R6" s="51" t="e">
        <f>ROUND((O6-O5)/(I6-I5),2)</f>
        <v>#DIV/0!</v>
      </c>
      <c r="S6" s="23" t="e">
        <f>ROUND((P6-P5)/(I6-I5),2)</f>
        <v>#DIV/0!</v>
      </c>
      <c r="T6" s="22">
        <f>ROUND(N6*$F$5,2)</f>
        <v>1.1599999999999999</v>
      </c>
      <c r="U6" s="24">
        <f>ROUND(SQRT(T6^2-Q6^2),2)</f>
        <v>1</v>
      </c>
      <c r="V6" s="21">
        <f>ROUND(,2)</f>
        <v>0</v>
      </c>
      <c r="W6" s="22">
        <f>ROUND(,2)</f>
        <v>0</v>
      </c>
      <c r="X6" s="22">
        <f>ROUND(0.5,2)</f>
        <v>0.5</v>
      </c>
      <c r="Y6" s="22">
        <f>ROUND(X6,2)</f>
        <v>0.5</v>
      </c>
      <c r="Z6" s="22">
        <f>ROUND(1/(SQRT(1-(Y6^2))),2)</f>
        <v>1.1499999999999999</v>
      </c>
      <c r="AA6" s="22">
        <f>ROUND(Z6*$F$5*W6,2)</f>
        <v>0</v>
      </c>
      <c r="AB6" s="22">
        <f>ROUND(Z6*X6*$F$5,2)</f>
        <v>0.57999999999999996</v>
      </c>
      <c r="AC6" s="21">
        <f>ROUND(SQRT(AA6^2+AB6^2),2)</f>
        <v>0.57999999999999996</v>
      </c>
      <c r="AD6" s="21" t="e">
        <f>ROUND((AA6-AA5)/(V6-V5),2)</f>
        <v>#DIV/0!</v>
      </c>
      <c r="AE6" s="26" t="e">
        <f>ROUND((AB6-AB5)/(V6-V5),2)</f>
        <v>#DIV/0!</v>
      </c>
      <c r="AF6" s="21">
        <f>ROUND(Z6*$F$5,2)</f>
        <v>1.1499999999999999</v>
      </c>
      <c r="AG6" s="24">
        <f>ROUND(SQRT(AF6^2-AC6^2),2)</f>
        <v>0.99</v>
      </c>
    </row>
    <row r="7" spans="2:33">
      <c r="H7" s="24">
        <f>ROUND(0.2,2)</f>
        <v>0.2</v>
      </c>
      <c r="I7" s="21">
        <f>ROUND(J7*V7,2)</f>
        <v>0</v>
      </c>
      <c r="J7" s="21">
        <f>ROUND(1/(SQRT(1-H7^2)),2)</f>
        <v>1.02</v>
      </c>
      <c r="K7" s="22">
        <f>ROUND(H7,2)</f>
        <v>0.2</v>
      </c>
      <c r="L7" s="22">
        <f>ROUND(X7/J7,2)</f>
        <v>0.49</v>
      </c>
      <c r="M7" s="22">
        <f>ROUND(SQRT(K7^2+L7^2),2)</f>
        <v>0.53</v>
      </c>
      <c r="N7" s="22">
        <f>ROUND(1/(SQRT(1-M7^2)),2)</f>
        <v>1.18</v>
      </c>
      <c r="O7" s="22">
        <f>ROUND(K7*$F$5*N7,2)</f>
        <v>0.24</v>
      </c>
      <c r="P7" s="22">
        <f>ROUND(ROUND(N7*$F$5*L7,10),2)</f>
        <v>0.57999999999999996</v>
      </c>
      <c r="Q7" s="22">
        <f>ROUND(SQRT(O7^2+P7^2),2)</f>
        <v>0.63</v>
      </c>
      <c r="R7" s="51" t="e">
        <f>ROUND((O7-O6)/(I7-I6),2)</f>
        <v>#DIV/0!</v>
      </c>
      <c r="S7" s="23" t="e">
        <f>ROUND((P7-P6)/(I7-I6),2)</f>
        <v>#DIV/0!</v>
      </c>
      <c r="T7" s="22">
        <f>ROUND(N7*$F$5,2)</f>
        <v>1.18</v>
      </c>
      <c r="U7" s="24">
        <f>ROUND(SQRT(T7^2-Q7^2),2)</f>
        <v>1</v>
      </c>
      <c r="V7" s="21">
        <f>ROUND(,2)</f>
        <v>0</v>
      </c>
      <c r="W7" s="22">
        <f>ROUND(,2)</f>
        <v>0</v>
      </c>
      <c r="X7" s="22">
        <f>ROUND(0.5,2)</f>
        <v>0.5</v>
      </c>
      <c r="Y7" s="22">
        <f>ROUND(X7,2)</f>
        <v>0.5</v>
      </c>
      <c r="Z7" s="22">
        <f>ROUND(1/(SQRT(1-(Y7^2))),2)</f>
        <v>1.1499999999999999</v>
      </c>
      <c r="AA7" s="22">
        <f>ROUND(Z7*$F$5*W7,2)</f>
        <v>0</v>
      </c>
      <c r="AB7" s="22">
        <f>ROUND(Z7*X7*$F$5,2)</f>
        <v>0.57999999999999996</v>
      </c>
      <c r="AC7" s="21">
        <f>ROUND(SQRT(AA7^2+AB7^2),2)</f>
        <v>0.57999999999999996</v>
      </c>
      <c r="AD7" s="21" t="e">
        <f>ROUND((AA7-AA6)/(V7-V6),2)</f>
        <v>#DIV/0!</v>
      </c>
      <c r="AE7" s="26" t="e">
        <f>ROUND((AB7-AB6)/(V7-V6),2)</f>
        <v>#DIV/0!</v>
      </c>
      <c r="AF7" s="21">
        <f>ROUND(Z7*$F$5,2)</f>
        <v>1.1499999999999999</v>
      </c>
      <c r="AG7" s="24">
        <f>ROUND(SQRT(AF7^2-AC7^2),2)</f>
        <v>0.99</v>
      </c>
    </row>
    <row r="8" spans="2:33">
      <c r="H8" s="24">
        <f>ROUND(0.3,2)</f>
        <v>0.3</v>
      </c>
      <c r="I8" s="21">
        <f>ROUND(J8*V8,2)</f>
        <v>0</v>
      </c>
      <c r="J8" s="21">
        <f>ROUND(1/(SQRT(1-H8^2)),2)</f>
        <v>1.05</v>
      </c>
      <c r="K8" s="22">
        <f>ROUND(H8,2)</f>
        <v>0.3</v>
      </c>
      <c r="L8" s="22">
        <f>ROUND(X8/J8,2)</f>
        <v>0.48</v>
      </c>
      <c r="M8" s="22">
        <f>ROUND(SQRT(K8^2+L8^2),2)</f>
        <v>0.56999999999999995</v>
      </c>
      <c r="N8" s="22">
        <f>ROUND(1/(SQRT(1-M8^2)),2)</f>
        <v>1.22</v>
      </c>
      <c r="O8" s="22">
        <f>ROUND(K8*$F$5*N8,2)</f>
        <v>0.37</v>
      </c>
      <c r="P8" s="22">
        <f>ROUND(ROUND(N8*$F$5*L8,10),2)</f>
        <v>0.59</v>
      </c>
      <c r="Q8" s="22">
        <f>ROUND(SQRT(O8^2+P8^2),2)</f>
        <v>0.7</v>
      </c>
      <c r="R8" s="51" t="e">
        <f>ROUND((O8-O7)/(I8-I7),2)</f>
        <v>#DIV/0!</v>
      </c>
      <c r="S8" s="23" t="e">
        <f>ROUND((P8-P7)/(I8-I7),2)</f>
        <v>#DIV/0!</v>
      </c>
      <c r="T8" s="22">
        <f>ROUND(N8*$F$5,2)</f>
        <v>1.22</v>
      </c>
      <c r="U8" s="24">
        <f>ROUND(SQRT(T8^2-Q8^2),2)</f>
        <v>1</v>
      </c>
      <c r="V8" s="21">
        <f>ROUND(,2)</f>
        <v>0</v>
      </c>
      <c r="W8" s="22">
        <f>ROUND(,2)</f>
        <v>0</v>
      </c>
      <c r="X8" s="22">
        <f>ROUND(0.5,2)</f>
        <v>0.5</v>
      </c>
      <c r="Y8" s="22">
        <f>ROUND(X8,2)</f>
        <v>0.5</v>
      </c>
      <c r="Z8" s="22">
        <f>ROUND(1/(SQRT(1-(Y8^2))),2)</f>
        <v>1.1499999999999999</v>
      </c>
      <c r="AA8" s="22">
        <f>ROUND(Z8*$F$5*W8,2)</f>
        <v>0</v>
      </c>
      <c r="AB8" s="22">
        <f>ROUND(Z8*X8*$F$5,2)</f>
        <v>0.57999999999999996</v>
      </c>
      <c r="AC8" s="21">
        <f>ROUND(SQRT(AA8^2+AB8^2),2)</f>
        <v>0.57999999999999996</v>
      </c>
      <c r="AD8" s="21" t="e">
        <f>ROUND((AA8-AA7)/(V8-V7),2)</f>
        <v>#DIV/0!</v>
      </c>
      <c r="AE8" s="26" t="e">
        <f>ROUND((AB8-AB7)/(V8-V7),2)</f>
        <v>#DIV/0!</v>
      </c>
      <c r="AF8" s="21">
        <f>ROUND(Z8*$F$5,2)</f>
        <v>1.1499999999999999</v>
      </c>
      <c r="AG8" s="24">
        <f>ROUND(SQRT(AF8^2-AC8^2),2)</f>
        <v>0.99</v>
      </c>
    </row>
    <row r="9" spans="2:33">
      <c r="H9" s="24">
        <f>ROUND(0.4,2)</f>
        <v>0.4</v>
      </c>
      <c r="I9" s="21">
        <f>ROUND(J9*V9,2)</f>
        <v>0</v>
      </c>
      <c r="J9" s="21">
        <f>ROUND(1/(SQRT(1-H9^2)),2)</f>
        <v>1.0900000000000001</v>
      </c>
      <c r="K9" s="22">
        <f>ROUND(H9,2)</f>
        <v>0.4</v>
      </c>
      <c r="L9" s="22">
        <f>ROUND(X9/J9,2)</f>
        <v>0.46</v>
      </c>
      <c r="M9" s="22">
        <f>ROUND(SQRT(K9^2+L9^2),2)</f>
        <v>0.61</v>
      </c>
      <c r="N9" s="22">
        <f>ROUND(1/(SQRT(1-M9^2)),2)</f>
        <v>1.26</v>
      </c>
      <c r="O9" s="22">
        <f>ROUND(K9*$F$5*N9,2)</f>
        <v>0.5</v>
      </c>
      <c r="P9" s="22">
        <f>ROUND(ROUND(N9*$F$5*L9,10),2)</f>
        <v>0.57999999999999996</v>
      </c>
      <c r="Q9" s="22">
        <f>ROUND(SQRT(O9^2+P9^2),2)</f>
        <v>0.77</v>
      </c>
      <c r="R9" s="51" t="e">
        <f>ROUND((O9-O8)/(I9-I8),2)</f>
        <v>#DIV/0!</v>
      </c>
      <c r="S9" s="23" t="e">
        <f>ROUND((P9-P8)/(I9-I8),2)</f>
        <v>#DIV/0!</v>
      </c>
      <c r="T9" s="22">
        <f>ROUND(N9*$F$5,2)</f>
        <v>1.26</v>
      </c>
      <c r="U9" s="24">
        <f>ROUND(SQRT(T9^2-Q9^2),2)</f>
        <v>1</v>
      </c>
      <c r="V9" s="21">
        <f>ROUND(,2)</f>
        <v>0</v>
      </c>
      <c r="W9" s="22">
        <f>ROUND(,2)</f>
        <v>0</v>
      </c>
      <c r="X9" s="22">
        <f>ROUND(0.5,2)</f>
        <v>0.5</v>
      </c>
      <c r="Y9" s="22">
        <f>ROUND(X9,2)</f>
        <v>0.5</v>
      </c>
      <c r="Z9" s="22">
        <f>ROUND(1/(SQRT(1-(Y9^2))),2)</f>
        <v>1.1499999999999999</v>
      </c>
      <c r="AA9" s="22">
        <f>ROUND(Z9*$F$5*W9,2)</f>
        <v>0</v>
      </c>
      <c r="AB9" s="22">
        <f>ROUND(Z9*X9*$F$5,2)</f>
        <v>0.57999999999999996</v>
      </c>
      <c r="AC9" s="21">
        <f>ROUND(SQRT(AA9^2+AB9^2),2)</f>
        <v>0.57999999999999996</v>
      </c>
      <c r="AD9" s="21" t="e">
        <f>ROUND((AA9-AA8)/(V9-V8),2)</f>
        <v>#DIV/0!</v>
      </c>
      <c r="AE9" s="26" t="e">
        <f>ROUND((AB9-AB8)/(V9-V8),2)</f>
        <v>#DIV/0!</v>
      </c>
      <c r="AF9" s="21">
        <f>ROUND(Z9*$F$5,2)</f>
        <v>1.1499999999999999</v>
      </c>
      <c r="AG9" s="24">
        <f>ROUND(SQRT(AF9^2-AC9^2),2)</f>
        <v>0.99</v>
      </c>
    </row>
    <row r="10" spans="2:33">
      <c r="H10" s="24">
        <f>ROUND(0.5,2)</f>
        <v>0.5</v>
      </c>
      <c r="I10" s="21">
        <f>ROUND(J10*V10,2)</f>
        <v>0</v>
      </c>
      <c r="J10" s="21">
        <f>ROUND(1/(SQRT(1-H10^2)),2)</f>
        <v>1.1499999999999999</v>
      </c>
      <c r="K10" s="22">
        <f>ROUND(H10,2)</f>
        <v>0.5</v>
      </c>
      <c r="L10" s="22">
        <f>ROUND(X10/J10,2)</f>
        <v>0.43</v>
      </c>
      <c r="M10" s="22">
        <f>ROUND(SQRT(K10^2+L10^2),2)</f>
        <v>0.66</v>
      </c>
      <c r="N10" s="22">
        <f>ROUND(1/(SQRT(1-M10^2)),2)</f>
        <v>1.33</v>
      </c>
      <c r="O10" s="22">
        <f>ROUND(K10*$F$5*N10,2)</f>
        <v>0.67</v>
      </c>
      <c r="P10" s="22">
        <f>ROUND(ROUND(N10*$F$5*L10,10),2)</f>
        <v>0.56999999999999995</v>
      </c>
      <c r="Q10" s="22">
        <f>ROUND(SQRT(O10^2+P10^2),2)</f>
        <v>0.88</v>
      </c>
      <c r="R10" s="51" t="e">
        <f>ROUND((O10-O9)/(I10-I9),2)</f>
        <v>#DIV/0!</v>
      </c>
      <c r="S10" s="23" t="e">
        <f>ROUND((P10-P9)/(I10-I9),2)</f>
        <v>#DIV/0!</v>
      </c>
      <c r="T10" s="22">
        <f>ROUND(N10*$F$5,2)</f>
        <v>1.33</v>
      </c>
      <c r="U10" s="24">
        <f>ROUND(SQRT(T10^2-Q10^2),2)</f>
        <v>1</v>
      </c>
      <c r="V10" s="21">
        <f>ROUND(,2)</f>
        <v>0</v>
      </c>
      <c r="W10" s="22">
        <f>ROUND(,2)</f>
        <v>0</v>
      </c>
      <c r="X10" s="22">
        <f>ROUND(0.5,2)</f>
        <v>0.5</v>
      </c>
      <c r="Y10" s="22">
        <f>ROUND(X10,2)</f>
        <v>0.5</v>
      </c>
      <c r="Z10" s="22">
        <f>ROUND(1/(SQRT(1-(Y10^2))),2)</f>
        <v>1.1499999999999999</v>
      </c>
      <c r="AA10" s="22">
        <f>ROUND(Z10*$F$5*W10,2)</f>
        <v>0</v>
      </c>
      <c r="AB10" s="22">
        <f>ROUND(Z10*X10*$F$5,2)</f>
        <v>0.57999999999999996</v>
      </c>
      <c r="AC10" s="21">
        <f>ROUND(SQRT(AA10^2+AB10^2),2)</f>
        <v>0.57999999999999996</v>
      </c>
      <c r="AD10" s="21" t="e">
        <f>ROUND((AA10-AA9)/(V10-V9),2)</f>
        <v>#DIV/0!</v>
      </c>
      <c r="AE10" s="26" t="e">
        <f>ROUND((AB10-AB9)/(V10-V9),2)</f>
        <v>#DIV/0!</v>
      </c>
      <c r="AF10" s="21">
        <f>ROUND(Z10*$F$5,2)</f>
        <v>1.1499999999999999</v>
      </c>
      <c r="AG10" s="24">
        <f>ROUND(SQRT(AF10^2-AC10^2),2)</f>
        <v>0.99</v>
      </c>
    </row>
    <row r="11" spans="2:33">
      <c r="H11" s="24">
        <f>ROUND(0.6,2)</f>
        <v>0.6</v>
      </c>
      <c r="I11" s="21">
        <f>ROUND(J11*V11,2)</f>
        <v>0</v>
      </c>
      <c r="J11" s="21">
        <f>ROUND(1/(SQRT(1-H11^2)),2)</f>
        <v>1.25</v>
      </c>
      <c r="K11" s="22">
        <f>ROUND(H11,2)</f>
        <v>0.6</v>
      </c>
      <c r="L11" s="22">
        <f>ROUND(X11/J11,2)</f>
        <v>0.4</v>
      </c>
      <c r="M11" s="22">
        <f>ROUND(SQRT(K11^2+L11^2),2)</f>
        <v>0.72</v>
      </c>
      <c r="N11" s="22">
        <f>ROUND(1/(SQRT(1-M11^2)),2)</f>
        <v>1.44</v>
      </c>
      <c r="O11" s="22">
        <f>ROUND(K11*$F$5*N11,2)</f>
        <v>0.86</v>
      </c>
      <c r="P11" s="22">
        <f>ROUND(ROUND(N11*$F$5*L11,10),2)</f>
        <v>0.57999999999999996</v>
      </c>
      <c r="Q11" s="22">
        <f>ROUND(SQRT(O11^2+P11^2),2)</f>
        <v>1.04</v>
      </c>
      <c r="R11" s="51" t="e">
        <f>ROUND((O11-O10)/(I11-I10),2)</f>
        <v>#DIV/0!</v>
      </c>
      <c r="S11" s="23" t="e">
        <f>ROUND((P11-P10)/(I11-I10),2)</f>
        <v>#DIV/0!</v>
      </c>
      <c r="T11" s="22">
        <f>ROUND(N11*$F$5,2)</f>
        <v>1.44</v>
      </c>
      <c r="U11" s="24">
        <f>ROUND(SQRT(T11^2-Q11^2),2)</f>
        <v>1</v>
      </c>
      <c r="V11" s="21">
        <f>ROUND(,2)</f>
        <v>0</v>
      </c>
      <c r="W11" s="22">
        <f>ROUND(,2)</f>
        <v>0</v>
      </c>
      <c r="X11" s="22">
        <f>ROUND(0.5,2)</f>
        <v>0.5</v>
      </c>
      <c r="Y11" s="22">
        <f>ROUND(X11,2)</f>
        <v>0.5</v>
      </c>
      <c r="Z11" s="22">
        <f>ROUND(1/(SQRT(1-(Y11^2))),2)</f>
        <v>1.1499999999999999</v>
      </c>
      <c r="AA11" s="22">
        <f>ROUND(Z11*$F$5*W11,2)</f>
        <v>0</v>
      </c>
      <c r="AB11" s="22">
        <f>ROUND(Z11*X11*$F$5,2)</f>
        <v>0.57999999999999996</v>
      </c>
      <c r="AC11" s="21">
        <f>ROUND(SQRT(AA11^2+AB11^2),2)</f>
        <v>0.57999999999999996</v>
      </c>
      <c r="AD11" s="21" t="e">
        <f>ROUND((AA11-AA10)/(V11-V10),2)</f>
        <v>#DIV/0!</v>
      </c>
      <c r="AE11" s="26" t="e">
        <f>ROUND((AB11-AB10)/(V11-V10),2)</f>
        <v>#DIV/0!</v>
      </c>
      <c r="AF11" s="21">
        <f>ROUND(Z11*$F$5,2)</f>
        <v>1.1499999999999999</v>
      </c>
      <c r="AG11" s="24">
        <f>ROUND(SQRT(AF11^2-AC11^2),2)</f>
        <v>0.99</v>
      </c>
    </row>
    <row r="12" spans="2:33">
      <c r="H12" s="27">
        <f>ROUND(0.7,2)</f>
        <v>0.7</v>
      </c>
      <c r="I12" s="28">
        <f>ROUND(J12*V12,2)</f>
        <v>0</v>
      </c>
      <c r="J12" s="28">
        <f>ROUND(1/(SQRT(1-H12^2)),2)</f>
        <v>1.4</v>
      </c>
      <c r="K12" s="28">
        <f>ROUND(H12,2)</f>
        <v>0.7</v>
      </c>
      <c r="L12" s="28">
        <f>ROUND(X12/J12,2)</f>
        <v>0.36</v>
      </c>
      <c r="M12" s="28">
        <f>ROUND(SQRT(K12^2+L12^2),2)</f>
        <v>0.79</v>
      </c>
      <c r="N12" s="28">
        <f>ROUND(1/(SQRT(1-M12^2)),2)</f>
        <v>1.63</v>
      </c>
      <c r="O12" s="28">
        <f>ROUND(K12*$F$5*N12,2)</f>
        <v>1.1399999999999999</v>
      </c>
      <c r="P12" s="28">
        <f>ROUND(ROUND(N12*$F$5*L12,10),2)</f>
        <v>0.59</v>
      </c>
      <c r="Q12" s="28">
        <f>ROUND(SQRT(O12^2+P12^2),2)</f>
        <v>1.28</v>
      </c>
      <c r="R12" s="52" t="e">
        <f>ROUND((O12-O11)/(I12-I11),2)</f>
        <v>#DIV/0!</v>
      </c>
      <c r="S12" s="29" t="e">
        <f>ROUND((P12-P11)/(I12-I11),2)</f>
        <v>#DIV/0!</v>
      </c>
      <c r="T12" s="28">
        <f>ROUND(N12*$F$5,2)</f>
        <v>1.63</v>
      </c>
      <c r="U12" s="27">
        <f>ROUND(SQRT(T12^2-Q12^2),2)</f>
        <v>1.01</v>
      </c>
      <c r="V12" s="28">
        <f>ROUND(,2)</f>
        <v>0</v>
      </c>
      <c r="W12" s="28">
        <f>ROUND(,2)</f>
        <v>0</v>
      </c>
      <c r="X12" s="28">
        <f>ROUND(0.5,2)</f>
        <v>0.5</v>
      </c>
      <c r="Y12" s="28">
        <f>ROUND(X12,2)</f>
        <v>0.5</v>
      </c>
      <c r="Z12" s="28">
        <f>ROUND(1/(SQRT(1-(Y12^2))),2)</f>
        <v>1.1499999999999999</v>
      </c>
      <c r="AA12" s="28">
        <f>ROUND(Z12*$F$5*W12,2)</f>
        <v>0</v>
      </c>
      <c r="AB12" s="28">
        <f>ROUND(Z12*X12*$F$5,2)</f>
        <v>0.57999999999999996</v>
      </c>
      <c r="AC12" s="28">
        <f>ROUND(SQRT(AA12^2+AB12^2),2)</f>
        <v>0.57999999999999996</v>
      </c>
      <c r="AD12" s="28" t="e">
        <f>ROUND((AA12-AA11)/(V12-V11),2)</f>
        <v>#DIV/0!</v>
      </c>
      <c r="AE12" s="30" t="e">
        <f>ROUND((AB12-AB11)/(V12-V11),2)</f>
        <v>#DIV/0!</v>
      </c>
      <c r="AF12" s="28">
        <f>ROUND(Z12*$F$5,2)</f>
        <v>1.1499999999999999</v>
      </c>
      <c r="AG12" s="27">
        <f>ROUND(SQRT(AF12^2-AC12^2),2)</f>
        <v>0.99</v>
      </c>
    </row>
    <row r="13" spans="2:33">
      <c r="H13" s="21">
        <f>ROUND(,2)</f>
        <v>0</v>
      </c>
      <c r="I13" s="21">
        <f>ROUND(,2)</f>
        <v>0</v>
      </c>
      <c r="J13" s="21">
        <f>ROUND(,2)</f>
        <v>0</v>
      </c>
      <c r="K13" s="21">
        <f>ROUND(,2)</f>
        <v>0</v>
      </c>
      <c r="L13" s="21">
        <f>ROUND(,2)</f>
        <v>0</v>
      </c>
      <c r="M13" s="21">
        <f>ROUND(,2)</f>
        <v>0</v>
      </c>
      <c r="N13" s="21">
        <f>ROUND(,2)</f>
        <v>0</v>
      </c>
      <c r="O13" s="21">
        <f>ROUND(,2)</f>
        <v>0</v>
      </c>
      <c r="P13" s="21">
        <f>ROUND(,2)</f>
        <v>0</v>
      </c>
      <c r="Q13" s="21">
        <f>ROUND(,2)</f>
        <v>0</v>
      </c>
      <c r="R13" s="21">
        <f>ROUND(,2)</f>
        <v>0</v>
      </c>
      <c r="S13" s="47">
        <f>ROUND(,2)</f>
        <v>0</v>
      </c>
      <c r="T13" s="21">
        <f>ROUND(,2)</f>
        <v>0</v>
      </c>
      <c r="U13" s="21">
        <f>ROUND(,2)</f>
        <v>0</v>
      </c>
      <c r="V13" s="21">
        <f>ROUND(,2)</f>
        <v>0</v>
      </c>
      <c r="W13" s="21">
        <f>ROUND(,2)</f>
        <v>0</v>
      </c>
      <c r="X13" s="21">
        <f>ROUND(,2)</f>
        <v>0</v>
      </c>
      <c r="Y13" s="21">
        <f>ROUND(,2)</f>
        <v>0</v>
      </c>
      <c r="Z13" s="21">
        <f>ROUND(,2)</f>
        <v>0</v>
      </c>
      <c r="AA13" s="21">
        <f>ROUND(,2)</f>
        <v>0</v>
      </c>
      <c r="AB13" s="21">
        <f>ROUND(,2)</f>
        <v>0</v>
      </c>
      <c r="AC13" s="21">
        <f>ROUND(,2)</f>
        <v>0</v>
      </c>
      <c r="AD13" s="21">
        <f>ROUND(,2)</f>
        <v>0</v>
      </c>
      <c r="AE13" s="48">
        <f>ROUND(,2)</f>
        <v>0</v>
      </c>
      <c r="AF13" s="21">
        <f>ROUND(,2)</f>
        <v>0</v>
      </c>
      <c r="AG13" s="21">
        <f>ROUND(,2)</f>
        <v>0</v>
      </c>
    </row>
    <row r="14" spans="2:33">
      <c r="H14" s="21">
        <f>ROUND(,2)</f>
        <v>0</v>
      </c>
      <c r="I14" s="21">
        <f>ROUND(,2)</f>
        <v>0</v>
      </c>
      <c r="J14" s="21">
        <f>ROUND(,2)</f>
        <v>0</v>
      </c>
      <c r="K14" s="21">
        <f>ROUND(,2)</f>
        <v>0</v>
      </c>
      <c r="L14" s="21">
        <f>ROUND(,2)</f>
        <v>0</v>
      </c>
      <c r="M14" s="21">
        <f>ROUND(,2)</f>
        <v>0</v>
      </c>
      <c r="N14" s="21">
        <f>ROUND(,2)</f>
        <v>0</v>
      </c>
      <c r="O14" s="21">
        <f>ROUND(,2)</f>
        <v>0</v>
      </c>
      <c r="P14" s="21">
        <f>ROUND(,2)</f>
        <v>0</v>
      </c>
      <c r="Q14" s="21">
        <f>ROUND(,2)</f>
        <v>0</v>
      </c>
      <c r="R14" s="21">
        <f>ROUND(,2)</f>
        <v>0</v>
      </c>
      <c r="S14" s="21">
        <f>ROUND(,2)</f>
        <v>0</v>
      </c>
      <c r="T14" s="21">
        <f>ROUND(,2)</f>
        <v>0</v>
      </c>
      <c r="U14" s="21">
        <f>ROUND(,2)</f>
        <v>0</v>
      </c>
      <c r="V14" s="21">
        <f>ROUND(,2)</f>
        <v>0</v>
      </c>
      <c r="W14" s="21">
        <f>ROUND(,2)</f>
        <v>0</v>
      </c>
      <c r="X14" s="22">
        <f>ROUND(,2)</f>
        <v>0</v>
      </c>
      <c r="Y14" s="22">
        <f>ROUND(,2)</f>
        <v>0</v>
      </c>
      <c r="Z14" s="22">
        <f>ROUND(,2)</f>
        <v>0</v>
      </c>
      <c r="AA14" s="22">
        <f>ROUND(,2)</f>
        <v>0</v>
      </c>
      <c r="AB14" s="22">
        <f>ROUND(,2)</f>
        <v>0</v>
      </c>
      <c r="AC14" s="21">
        <f>ROUND(,2)</f>
        <v>0</v>
      </c>
      <c r="AD14" s="21">
        <f>ROUND(,2)</f>
        <v>0</v>
      </c>
      <c r="AE14" s="21">
        <f>ROUND(,2)</f>
        <v>0</v>
      </c>
      <c r="AF14" s="21">
        <f>ROUND(,2)</f>
        <v>0</v>
      </c>
      <c r="AG14" s="22">
        <f>ROUND(,2)</f>
        <v>0</v>
      </c>
    </row>
    <row r="15" spans="2:33">
      <c r="H15" s="21">
        <f>ROUND(,2)</f>
        <v>0</v>
      </c>
      <c r="I15" s="21">
        <f>ROUND(,2)</f>
        <v>0</v>
      </c>
      <c r="J15" s="21">
        <f>ROUND(,2)</f>
        <v>0</v>
      </c>
      <c r="K15" s="21">
        <f>ROUND(,2)</f>
        <v>0</v>
      </c>
      <c r="L15" s="21">
        <f>ROUND(,2)</f>
        <v>0</v>
      </c>
      <c r="M15" s="21">
        <f>ROUND(,2)</f>
        <v>0</v>
      </c>
      <c r="N15" s="21">
        <f>ROUND(,2)</f>
        <v>0</v>
      </c>
      <c r="O15" s="21">
        <f>ROUND(,2)</f>
        <v>0</v>
      </c>
      <c r="P15" s="21">
        <f>ROUND(,2)</f>
        <v>0</v>
      </c>
      <c r="Q15" s="21">
        <f>ROUND(,2)</f>
        <v>0</v>
      </c>
      <c r="R15" s="21">
        <f>ROUND(,2)</f>
        <v>0</v>
      </c>
      <c r="S15" s="21">
        <f>ROUND(,2)</f>
        <v>0</v>
      </c>
      <c r="T15" s="21">
        <f>ROUND(,2)</f>
        <v>0</v>
      </c>
      <c r="U15" s="21">
        <f>ROUND(,2)</f>
        <v>0</v>
      </c>
      <c r="V15" s="21">
        <f>ROUND(,2)</f>
        <v>0</v>
      </c>
      <c r="W15" s="21">
        <f>ROUND(,2)</f>
        <v>0</v>
      </c>
      <c r="X15" s="22">
        <f>ROUND(,2)</f>
        <v>0</v>
      </c>
      <c r="Y15" s="22">
        <f>ROUND(,2)</f>
        <v>0</v>
      </c>
      <c r="Z15" s="22">
        <f>ROUND(,2)</f>
        <v>0</v>
      </c>
      <c r="AA15" s="22">
        <f>ROUND(,2)</f>
        <v>0</v>
      </c>
      <c r="AB15" s="22">
        <f>ROUND(,2)</f>
        <v>0</v>
      </c>
      <c r="AC15" s="21">
        <f>ROUND(,2)</f>
        <v>0</v>
      </c>
      <c r="AD15" s="21">
        <f>ROUND(,2)</f>
        <v>0</v>
      </c>
      <c r="AE15" s="21">
        <f>ROUND(,2)</f>
        <v>0</v>
      </c>
      <c r="AF15" s="21">
        <f>ROUND(,2)</f>
        <v>0</v>
      </c>
      <c r="AG15" s="22">
        <f>ROUND(,2)</f>
        <v>0</v>
      </c>
    </row>
    <row r="16" spans="2:33" ht="16.5" thickBot="1">
      <c r="H16" s="19" t="e">
        <f>ROUND(nnahme ux = const.,2)</f>
        <v>#NAME?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6:33" ht="15.75" customHeight="1" thickTop="1">
      <c r="H17" s="32" t="e">
        <f>ROUND(elativ- geschwindigkeit v,2)</f>
        <v>#NAME?</v>
      </c>
      <c r="I17" s="33">
        <f>ROUND(,2)</f>
        <v>0</v>
      </c>
      <c r="J17" s="33">
        <f>ROUND(,2)</f>
        <v>0</v>
      </c>
      <c r="K17" s="34">
        <f>ROUND(,2)</f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5"/>
      <c r="V17" s="36">
        <f>ROUND(,2)</f>
        <v>0</v>
      </c>
      <c r="W17" s="36">
        <f>ROUND(,2)</f>
        <v>0</v>
      </c>
      <c r="X17" s="34" t="s">
        <v>16</v>
      </c>
      <c r="Y17" s="34"/>
      <c r="Z17" s="34"/>
      <c r="AA17" s="34"/>
      <c r="AB17" s="22"/>
      <c r="AC17" s="21"/>
      <c r="AD17" s="21"/>
      <c r="AE17" s="21"/>
      <c r="AF17" s="21"/>
      <c r="AG17" s="24"/>
    </row>
    <row r="18" spans="6:33" ht="32.25" customHeight="1">
      <c r="F18" t="s">
        <v>27</v>
      </c>
      <c r="H18" s="37"/>
      <c r="I18" s="42"/>
      <c r="J18" s="42" t="s">
        <v>33</v>
      </c>
      <c r="K18" s="43" t="s">
        <v>34</v>
      </c>
      <c r="L18" s="43" t="s">
        <v>35</v>
      </c>
      <c r="M18" s="43" t="s">
        <v>36</v>
      </c>
      <c r="N18" s="43" t="s">
        <v>26</v>
      </c>
      <c r="O18" s="43" t="s">
        <v>37</v>
      </c>
      <c r="P18" s="44" t="s">
        <v>38</v>
      </c>
      <c r="Q18" s="43" t="s">
        <v>39</v>
      </c>
      <c r="R18" s="43" t="s">
        <v>40</v>
      </c>
      <c r="S18" s="43" t="s">
        <v>41</v>
      </c>
      <c r="T18" s="43" t="s">
        <v>42</v>
      </c>
      <c r="U18" s="45" t="s">
        <v>43</v>
      </c>
      <c r="V18" s="43"/>
      <c r="W18" s="43" t="s">
        <v>44</v>
      </c>
      <c r="X18" s="43" t="s">
        <v>45</v>
      </c>
      <c r="Y18" s="43" t="s">
        <v>36</v>
      </c>
      <c r="Z18" s="43" t="s">
        <v>26</v>
      </c>
      <c r="AA18" s="43" t="s">
        <v>46</v>
      </c>
      <c r="AB18" s="44" t="s">
        <v>47</v>
      </c>
      <c r="AC18" s="43" t="s">
        <v>48</v>
      </c>
      <c r="AD18" s="43" t="s">
        <v>40</v>
      </c>
      <c r="AE18" s="43" t="s">
        <v>41</v>
      </c>
      <c r="AF18" s="43" t="s">
        <v>42</v>
      </c>
      <c r="AG18" s="46" t="s">
        <v>43</v>
      </c>
    </row>
    <row r="19" spans="6:33">
      <c r="F19">
        <v>1</v>
      </c>
      <c r="H19" s="20">
        <v>0</v>
      </c>
      <c r="I19" s="21">
        <f>J19*V19</f>
        <v>0</v>
      </c>
      <c r="J19" s="21">
        <f>1/(SQRT(1-H19^2))</f>
        <v>1</v>
      </c>
      <c r="K19" s="22">
        <f>H19</f>
        <v>0</v>
      </c>
      <c r="L19" s="22">
        <v>0.5</v>
      </c>
      <c r="M19" s="22">
        <f>SQRT(K19^2+L19^2)</f>
        <v>0.5</v>
      </c>
      <c r="N19" s="22">
        <f>1/(SQRT(1-M19^2))</f>
        <v>1.1547005383792517</v>
      </c>
      <c r="O19" s="22">
        <f>K19*$F$5*N19</f>
        <v>0</v>
      </c>
      <c r="P19" s="38">
        <f>N19*$F$5*L19</f>
        <v>0.57735026918962584</v>
      </c>
      <c r="Q19" s="22">
        <f>SQRT(O19^2+P19^2)</f>
        <v>0.57735026918962584</v>
      </c>
      <c r="R19" s="49"/>
      <c r="S19" s="23"/>
      <c r="T19" s="22">
        <f>N19*$F$5</f>
        <v>1.1547005383792517</v>
      </c>
      <c r="U19" s="24">
        <f>SQRT(T19^2-Q19^2)</f>
        <v>1</v>
      </c>
      <c r="V19" s="21">
        <v>0</v>
      </c>
      <c r="W19" s="22">
        <v>0</v>
      </c>
      <c r="X19" s="22">
        <f>L19*J19</f>
        <v>0.5</v>
      </c>
      <c r="Y19" s="22">
        <f>X19</f>
        <v>0.5</v>
      </c>
      <c r="Z19" s="22">
        <f>1/(SQRT(1-(Y19^2)))</f>
        <v>1.1547005383792517</v>
      </c>
      <c r="AA19" s="22">
        <f>Z19*$F$5*W19</f>
        <v>0</v>
      </c>
      <c r="AB19" s="38">
        <f>Z19*X19*$F$5</f>
        <v>0.57735026918962584</v>
      </c>
      <c r="AC19" s="21">
        <f>SQRT(AA19^2+AB19^2)</f>
        <v>0.57735026918962584</v>
      </c>
      <c r="AD19" s="21"/>
      <c r="AE19" s="31"/>
      <c r="AF19" s="21">
        <f>Z19*$F$5</f>
        <v>1.1547005383792517</v>
      </c>
      <c r="AG19" s="24">
        <f>SQRT(AF19^2-AC19^2)</f>
        <v>1</v>
      </c>
    </row>
    <row r="20" spans="6:33">
      <c r="F20" t="s">
        <v>25</v>
      </c>
      <c r="H20" s="24">
        <v>0.1</v>
      </c>
      <c r="I20" s="21">
        <f>J20*V20</f>
        <v>1.0050378152592121</v>
      </c>
      <c r="J20" s="21">
        <f t="shared" ref="J20:J26" si="0">1/(SQRT(1-H20^2))</f>
        <v>1.0050378152592121</v>
      </c>
      <c r="K20" s="22">
        <f t="shared" ref="K20:K26" si="1">H20</f>
        <v>0.1</v>
      </c>
      <c r="L20" s="22">
        <v>0.5</v>
      </c>
      <c r="M20" s="22">
        <f t="shared" ref="M20:M26" si="2">SQRT(K20^2+L20^2)</f>
        <v>0.50990195135927852</v>
      </c>
      <c r="N20" s="22">
        <f t="shared" ref="N20:N26" si="3">1/(SQRT(1-M20^2))</f>
        <v>1.1624763874381929</v>
      </c>
      <c r="O20" s="22">
        <f t="shared" ref="O20:O26" si="4">K20*$F$5*N20</f>
        <v>0.1162476387438193</v>
      </c>
      <c r="P20" s="38">
        <f t="shared" ref="P20:P26" si="5">N20*$F$5*L20</f>
        <v>0.58123819371909646</v>
      </c>
      <c r="Q20" s="22">
        <f t="shared" ref="Q20:Q26" si="6">SQRT(O20^2+P20^2)</f>
        <v>0.59274897836381923</v>
      </c>
      <c r="R20" s="49">
        <f>(O20-O19)/(I20-I19)</f>
        <v>0.11566494014340897</v>
      </c>
      <c r="S20" s="23">
        <f>(P20-P19)/(I20-I19)</f>
        <v>3.8684360632419345E-3</v>
      </c>
      <c r="T20" s="22">
        <f t="shared" ref="T20:T26" si="7">N20*$F$5</f>
        <v>1.1624763874381929</v>
      </c>
      <c r="U20" s="24">
        <f t="shared" ref="U20:U26" si="8">SQRT(T20^2-Q20^2)</f>
        <v>1</v>
      </c>
      <c r="V20" s="21">
        <v>1</v>
      </c>
      <c r="W20" s="22">
        <v>0</v>
      </c>
      <c r="X20" s="22">
        <f t="shared" ref="X20:X26" si="9">L20*J20</f>
        <v>0.50251890762960605</v>
      </c>
      <c r="Y20" s="22">
        <f t="shared" ref="Y20:Y26" si="10">X20</f>
        <v>0.50251890762960605</v>
      </c>
      <c r="Z20" s="22">
        <f t="shared" ref="Z20:Z26" si="11">1/(SQRT(1-(Y20^2)))</f>
        <v>1.1566494014340896</v>
      </c>
      <c r="AA20" s="22">
        <f t="shared" ref="AA20:AA26" si="12">Z20*$F$5*W20</f>
        <v>0</v>
      </c>
      <c r="AB20" s="38">
        <f t="shared" ref="AB20:AB26" si="13">Z20*X20*$F$5</f>
        <v>0.58123819371909635</v>
      </c>
      <c r="AC20" s="21">
        <f t="shared" ref="AC20:AC26" si="14">SQRT(AA20^2+AB20^2)</f>
        <v>0.58123819371909635</v>
      </c>
      <c r="AD20" s="21">
        <f>(AA20-AA19)/(V20-V19)</f>
        <v>0</v>
      </c>
      <c r="AE20" s="31">
        <f>(AB20-AB19)/(V20-V19)</f>
        <v>3.88792452947051E-3</v>
      </c>
      <c r="AF20" s="21">
        <f>Z20*$F$5</f>
        <v>1.1566494014340896</v>
      </c>
      <c r="AG20" s="24">
        <f t="shared" ref="AG20:AG26" si="15">SQRT(AF20^2-AC20^2)</f>
        <v>1</v>
      </c>
    </row>
    <row r="21" spans="6:33">
      <c r="H21" s="24">
        <v>0.2</v>
      </c>
      <c r="I21" s="21">
        <f>J21*V21</f>
        <v>2.0412414523193152</v>
      </c>
      <c r="J21" s="21">
        <f t="shared" si="0"/>
        <v>1.0206207261596576</v>
      </c>
      <c r="K21" s="22">
        <f t="shared" si="1"/>
        <v>0.2</v>
      </c>
      <c r="L21" s="22">
        <v>0.5</v>
      </c>
      <c r="M21" s="22">
        <f t="shared" si="2"/>
        <v>0.53851648071345048</v>
      </c>
      <c r="N21" s="22">
        <f t="shared" si="3"/>
        <v>1.1867816581938535</v>
      </c>
      <c r="O21" s="22">
        <f t="shared" si="4"/>
        <v>0.23735633163877071</v>
      </c>
      <c r="P21" s="38">
        <f t="shared" si="5"/>
        <v>0.59339082909692675</v>
      </c>
      <c r="Q21" s="22">
        <f t="shared" si="6"/>
        <v>0.63910148194582705</v>
      </c>
      <c r="R21" s="49">
        <f>(O21-O20)/(I21-I20)</f>
        <v>0.11687730921168994</v>
      </c>
      <c r="S21" s="23">
        <f t="shared" ref="S21:S26" si="16">(P21-P20)/(I21-I20)</f>
        <v>1.1728037755502877E-2</v>
      </c>
      <c r="T21" s="22">
        <f t="shared" si="7"/>
        <v>1.1867816581938535</v>
      </c>
      <c r="U21" s="24">
        <f t="shared" si="8"/>
        <v>1</v>
      </c>
      <c r="V21" s="21">
        <v>2</v>
      </c>
      <c r="W21" s="22">
        <v>0</v>
      </c>
      <c r="X21" s="22">
        <f t="shared" si="9"/>
        <v>0.5103103630798288</v>
      </c>
      <c r="Y21" s="22">
        <f t="shared" si="10"/>
        <v>0.5103103630798288</v>
      </c>
      <c r="Z21" s="22">
        <f t="shared" si="11"/>
        <v>1.1628037994676224</v>
      </c>
      <c r="AA21" s="22">
        <f t="shared" si="12"/>
        <v>0</v>
      </c>
      <c r="AB21" s="38">
        <f t="shared" si="13"/>
        <v>0.59339082909692675</v>
      </c>
      <c r="AC21" s="21">
        <f t="shared" si="14"/>
        <v>0.59339082909692675</v>
      </c>
      <c r="AD21" s="21">
        <f t="shared" ref="AD21:AD26" si="17">(AA21-AA20)/(V21-V20)</f>
        <v>0</v>
      </c>
      <c r="AE21" s="31">
        <f t="shared" ref="AE21:AE26" si="18">(AB21-AB20)/(V21-V20)</f>
        <v>1.2152635377830401E-2</v>
      </c>
      <c r="AF21" s="21">
        <f>Z21*$F$5</f>
        <v>1.1628037994676224</v>
      </c>
      <c r="AG21" s="24">
        <f t="shared" si="15"/>
        <v>1.0000000000000002</v>
      </c>
    </row>
    <row r="22" spans="6:33">
      <c r="H22" s="24">
        <v>0.3</v>
      </c>
      <c r="I22" s="21">
        <f>J22*V22</f>
        <v>3.1448545101657546</v>
      </c>
      <c r="J22" s="21">
        <f t="shared" si="0"/>
        <v>1.0482848367219182</v>
      </c>
      <c r="K22" s="22">
        <f t="shared" si="1"/>
        <v>0.3</v>
      </c>
      <c r="L22" s="22">
        <v>0.5</v>
      </c>
      <c r="M22" s="22">
        <f t="shared" si="2"/>
        <v>0.58309518948452999</v>
      </c>
      <c r="N22" s="22">
        <f t="shared" si="3"/>
        <v>1.2309149097933272</v>
      </c>
      <c r="O22" s="22">
        <f t="shared" si="4"/>
        <v>0.36927447293799814</v>
      </c>
      <c r="P22" s="38">
        <f t="shared" si="5"/>
        <v>0.61545745489666359</v>
      </c>
      <c r="Q22" s="22">
        <f t="shared" si="6"/>
        <v>0.7177405625652733</v>
      </c>
      <c r="R22" s="49">
        <f>(O22-O21)/(I22-I21)</f>
        <v>0.11953296525563853</v>
      </c>
      <c r="S22" s="23">
        <f t="shared" si="16"/>
        <v>1.9994893720084332E-2</v>
      </c>
      <c r="T22" s="22">
        <f t="shared" si="7"/>
        <v>1.2309149097933272</v>
      </c>
      <c r="U22" s="24">
        <f t="shared" si="8"/>
        <v>0.99999999999999978</v>
      </c>
      <c r="V22" s="21">
        <v>3</v>
      </c>
      <c r="W22" s="22">
        <v>0</v>
      </c>
      <c r="X22" s="22">
        <f t="shared" si="9"/>
        <v>0.52414241836095909</v>
      </c>
      <c r="Y22" s="22">
        <f t="shared" si="10"/>
        <v>0.52414241836095909</v>
      </c>
      <c r="Z22" s="22">
        <f t="shared" si="11"/>
        <v>1.1742179860604582</v>
      </c>
      <c r="AA22" s="22">
        <f t="shared" si="12"/>
        <v>0</v>
      </c>
      <c r="AB22" s="38">
        <f t="shared" si="13"/>
        <v>0.61545745489666359</v>
      </c>
      <c r="AC22" s="21">
        <f t="shared" si="14"/>
        <v>0.61545745489666359</v>
      </c>
      <c r="AD22" s="21">
        <f t="shared" si="17"/>
        <v>0</v>
      </c>
      <c r="AE22" s="31">
        <f t="shared" si="18"/>
        <v>2.2066625799736839E-2</v>
      </c>
      <c r="AF22" s="21">
        <f>Z22*$F$5</f>
        <v>1.1742179860604582</v>
      </c>
      <c r="AG22" s="24">
        <f t="shared" si="15"/>
        <v>0.99999999999999989</v>
      </c>
    </row>
    <row r="23" spans="6:33">
      <c r="H23" s="24">
        <v>0.4</v>
      </c>
      <c r="I23" s="21">
        <f>J23*V23</f>
        <v>4.3643578047198481</v>
      </c>
      <c r="J23" s="21">
        <f t="shared" si="0"/>
        <v>1.091089451179962</v>
      </c>
      <c r="K23" s="22">
        <f t="shared" si="1"/>
        <v>0.4</v>
      </c>
      <c r="L23" s="22">
        <v>0.5</v>
      </c>
      <c r="M23" s="22">
        <f t="shared" si="2"/>
        <v>0.6403124237432849</v>
      </c>
      <c r="N23" s="22">
        <f t="shared" si="3"/>
        <v>1.3018891098082386</v>
      </c>
      <c r="O23" s="22">
        <f t="shared" si="4"/>
        <v>0.52075564392329543</v>
      </c>
      <c r="P23" s="38">
        <f t="shared" si="5"/>
        <v>0.65094455490411929</v>
      </c>
      <c r="Q23" s="22">
        <f t="shared" si="6"/>
        <v>0.83361577134630083</v>
      </c>
      <c r="R23" s="49">
        <f>(O23-O22)/(I23-I22)</f>
        <v>0.12421546679026051</v>
      </c>
      <c r="S23" s="23">
        <f t="shared" si="16"/>
        <v>2.9099634388795488E-2</v>
      </c>
      <c r="T23" s="22">
        <f t="shared" si="7"/>
        <v>1.3018891098082386</v>
      </c>
      <c r="U23" s="24">
        <f t="shared" si="8"/>
        <v>0.99999999999999989</v>
      </c>
      <c r="V23" s="21">
        <v>4</v>
      </c>
      <c r="W23" s="22">
        <v>0</v>
      </c>
      <c r="X23" s="22">
        <f t="shared" si="9"/>
        <v>0.54554472558998102</v>
      </c>
      <c r="Y23" s="22">
        <f t="shared" si="10"/>
        <v>0.54554472558998102</v>
      </c>
      <c r="Z23" s="22">
        <f t="shared" si="11"/>
        <v>1.193201078426986</v>
      </c>
      <c r="AA23" s="22">
        <f t="shared" si="12"/>
        <v>0</v>
      </c>
      <c r="AB23" s="38">
        <f t="shared" si="13"/>
        <v>0.65094455490411951</v>
      </c>
      <c r="AC23" s="21">
        <f t="shared" si="14"/>
        <v>0.65094455490411951</v>
      </c>
      <c r="AD23" s="21">
        <f t="shared" si="17"/>
        <v>0</v>
      </c>
      <c r="AE23" s="31">
        <f t="shared" si="18"/>
        <v>3.5487100007455918E-2</v>
      </c>
      <c r="AF23" s="21">
        <f>Z23*$F$5</f>
        <v>1.193201078426986</v>
      </c>
      <c r="AG23" s="24">
        <f t="shared" si="15"/>
        <v>1</v>
      </c>
    </row>
    <row r="24" spans="6:33">
      <c r="H24" s="24">
        <v>0.5</v>
      </c>
      <c r="I24" s="21">
        <f>J24*V24</f>
        <v>5.7735026918962582</v>
      </c>
      <c r="J24" s="21">
        <f t="shared" si="0"/>
        <v>1.1547005383792517</v>
      </c>
      <c r="K24" s="22">
        <f t="shared" si="1"/>
        <v>0.5</v>
      </c>
      <c r="L24" s="22">
        <v>0.5</v>
      </c>
      <c r="M24" s="22">
        <f t="shared" si="2"/>
        <v>0.70710678118654757</v>
      </c>
      <c r="N24" s="22">
        <f t="shared" si="3"/>
        <v>1.4142135623730951</v>
      </c>
      <c r="O24" s="22">
        <f t="shared" si="4"/>
        <v>0.70710678118654757</v>
      </c>
      <c r="P24" s="38">
        <f t="shared" si="5"/>
        <v>0.70710678118654757</v>
      </c>
      <c r="Q24" s="22">
        <f t="shared" si="6"/>
        <v>1</v>
      </c>
      <c r="R24" s="49">
        <f>(O24-O23)/(I24-I23)</f>
        <v>0.13224412830724266</v>
      </c>
      <c r="S24" s="23">
        <f t="shared" si="16"/>
        <v>3.9855537066145114E-2</v>
      </c>
      <c r="T24" s="22">
        <f t="shared" si="7"/>
        <v>1.4142135623730951</v>
      </c>
      <c r="U24" s="24">
        <f t="shared" si="8"/>
        <v>1.0000000000000002</v>
      </c>
      <c r="V24" s="21">
        <v>5</v>
      </c>
      <c r="W24" s="22">
        <v>0</v>
      </c>
      <c r="X24" s="22">
        <f t="shared" si="9"/>
        <v>0.57735026918962584</v>
      </c>
      <c r="Y24" s="22">
        <f t="shared" si="10"/>
        <v>0.57735026918962584</v>
      </c>
      <c r="Z24" s="22">
        <f t="shared" si="11"/>
        <v>1.2247448713915892</v>
      </c>
      <c r="AA24" s="22">
        <f t="shared" si="12"/>
        <v>0</v>
      </c>
      <c r="AB24" s="38">
        <f t="shared" si="13"/>
        <v>0.70710678118654768</v>
      </c>
      <c r="AC24" s="21">
        <f t="shared" si="14"/>
        <v>0.70710678118654768</v>
      </c>
      <c r="AD24" s="21">
        <f t="shared" si="17"/>
        <v>0</v>
      </c>
      <c r="AE24" s="31">
        <f t="shared" si="18"/>
        <v>5.6162226282428174E-2</v>
      </c>
      <c r="AF24" s="21">
        <f>Z24*$F$5</f>
        <v>1.2247448713915892</v>
      </c>
      <c r="AG24" s="24">
        <f t="shared" si="15"/>
        <v>1</v>
      </c>
    </row>
    <row r="25" spans="6:33">
      <c r="H25" s="24">
        <v>0.6</v>
      </c>
      <c r="I25" s="21">
        <f>J25*V25</f>
        <v>7.5</v>
      </c>
      <c r="J25" s="21">
        <f t="shared" si="0"/>
        <v>1.25</v>
      </c>
      <c r="K25" s="22">
        <f t="shared" si="1"/>
        <v>0.6</v>
      </c>
      <c r="L25" s="22">
        <v>0.5</v>
      </c>
      <c r="M25" s="22">
        <f t="shared" si="2"/>
        <v>0.78102496759066542</v>
      </c>
      <c r="N25" s="22">
        <f t="shared" si="3"/>
        <v>1.6012815380508714</v>
      </c>
      <c r="O25" s="22">
        <f t="shared" si="4"/>
        <v>0.96076892283052273</v>
      </c>
      <c r="P25" s="38">
        <f t="shared" si="5"/>
        <v>0.80064076902543568</v>
      </c>
      <c r="Q25" s="22">
        <f t="shared" si="6"/>
        <v>1.2506408613597126</v>
      </c>
      <c r="R25" s="49">
        <f>(O25-O24)/(I25-I24)</f>
        <v>0.1469229870520789</v>
      </c>
      <c r="S25" s="23">
        <f t="shared" si="16"/>
        <v>5.4175576990397392E-2</v>
      </c>
      <c r="T25" s="22">
        <f t="shared" si="7"/>
        <v>1.6012815380508714</v>
      </c>
      <c r="U25" s="24">
        <f t="shared" si="8"/>
        <v>1.0000000000000002</v>
      </c>
      <c r="V25" s="21">
        <v>6</v>
      </c>
      <c r="W25" s="22">
        <v>0</v>
      </c>
      <c r="X25" s="22">
        <f t="shared" si="9"/>
        <v>0.625</v>
      </c>
      <c r="Y25" s="22">
        <f t="shared" si="10"/>
        <v>0.625</v>
      </c>
      <c r="Z25" s="22">
        <f t="shared" si="11"/>
        <v>1.281025230440697</v>
      </c>
      <c r="AA25" s="22">
        <f t="shared" si="12"/>
        <v>0</v>
      </c>
      <c r="AB25" s="38">
        <f t="shared" si="13"/>
        <v>0.80064076902543568</v>
      </c>
      <c r="AC25" s="21">
        <f t="shared" si="14"/>
        <v>0.80064076902543568</v>
      </c>
      <c r="AD25" s="21">
        <f t="shared" si="17"/>
        <v>0</v>
      </c>
      <c r="AE25" s="31">
        <f t="shared" si="18"/>
        <v>9.3533987838888E-2</v>
      </c>
      <c r="AF25" s="21">
        <f>Z25*$F$5</f>
        <v>1.281025230440697</v>
      </c>
      <c r="AG25" s="24">
        <f t="shared" si="15"/>
        <v>1</v>
      </c>
    </row>
    <row r="26" spans="6:33">
      <c r="H26" s="27">
        <v>0.7</v>
      </c>
      <c r="I26" s="39">
        <f>J26*V26</f>
        <v>9.801960588196069</v>
      </c>
      <c r="J26" s="40">
        <f t="shared" si="0"/>
        <v>1.4002800840280099</v>
      </c>
      <c r="K26" s="28">
        <f t="shared" si="1"/>
        <v>0.7</v>
      </c>
      <c r="L26" s="28">
        <v>0.5</v>
      </c>
      <c r="M26" s="28">
        <f t="shared" si="2"/>
        <v>0.86023252670426265</v>
      </c>
      <c r="N26" s="28">
        <f t="shared" si="3"/>
        <v>1.9611613513818402</v>
      </c>
      <c r="O26" s="28">
        <f t="shared" si="4"/>
        <v>1.372812945967288</v>
      </c>
      <c r="P26" s="41">
        <f t="shared" si="5"/>
        <v>0.98058067569092011</v>
      </c>
      <c r="Q26" s="28">
        <f t="shared" si="6"/>
        <v>1.6870547845739465</v>
      </c>
      <c r="R26" s="50">
        <f>(O26-O25)/(I26-I25)</f>
        <v>0.17899699293273455</v>
      </c>
      <c r="S26" s="23">
        <f t="shared" si="16"/>
        <v>7.8168109214456313E-2</v>
      </c>
      <c r="T26" s="28">
        <f>N26*$F$5</f>
        <v>1.9611613513818402</v>
      </c>
      <c r="U26" s="27">
        <f t="shared" si="8"/>
        <v>1.0000000000000004</v>
      </c>
      <c r="V26" s="40">
        <v>7</v>
      </c>
      <c r="W26" s="28">
        <v>0</v>
      </c>
      <c r="X26" s="28">
        <f t="shared" si="9"/>
        <v>0.70014004201400493</v>
      </c>
      <c r="Y26" s="28">
        <f t="shared" si="10"/>
        <v>0.70014004201400493</v>
      </c>
      <c r="Z26" s="28">
        <f t="shared" si="11"/>
        <v>1.4005493427717788</v>
      </c>
      <c r="AA26" s="28">
        <f t="shared" si="12"/>
        <v>0</v>
      </c>
      <c r="AB26" s="41">
        <f t="shared" si="13"/>
        <v>0.98058067569092022</v>
      </c>
      <c r="AC26" s="28">
        <f t="shared" si="14"/>
        <v>0.98058067569092022</v>
      </c>
      <c r="AD26" s="28">
        <f t="shared" si="17"/>
        <v>0</v>
      </c>
      <c r="AE26" s="29">
        <f t="shared" si="18"/>
        <v>0.17993990666548454</v>
      </c>
      <c r="AF26" s="28">
        <f>Z26*$F$5</f>
        <v>1.4005493427717788</v>
      </c>
      <c r="AG26" s="27">
        <f t="shared" si="15"/>
        <v>0.99999999999999989</v>
      </c>
    </row>
    <row r="27" spans="6:33">
      <c r="H27" s="3"/>
      <c r="I27" s="3"/>
      <c r="J27" s="3"/>
      <c r="K27" s="3"/>
      <c r="L27" s="3"/>
      <c r="M27" s="3"/>
      <c r="N27" s="3"/>
      <c r="O27" s="3"/>
      <c r="P27" s="3"/>
      <c r="Q27" s="3"/>
      <c r="R27" t="s">
        <v>25</v>
      </c>
      <c r="S27" s="3"/>
      <c r="T27" s="3"/>
      <c r="U27" s="3"/>
      <c r="V27" s="3"/>
      <c r="W27" s="3"/>
    </row>
    <row r="28" spans="6:33"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6:33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6:33"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6:33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6:33"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8:23"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8:23"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8:23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8:23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8:23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8:23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8:23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8:23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8:23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8:23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8:23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8:23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8:23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8:23"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8:23"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8:23"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8:23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8:23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8:23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8:23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8:23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8:23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8:23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8:23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8:23"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8:23"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8:23"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8:23"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8:23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8:23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8:23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8:23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8:23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8:23"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8:23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8:23"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8:23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8:23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8:23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8:23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8:23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8:23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8:23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</sheetData>
  <mergeCells count="8">
    <mergeCell ref="H2:AG2"/>
    <mergeCell ref="H3:H4"/>
    <mergeCell ref="K3:U3"/>
    <mergeCell ref="X3:AA3"/>
    <mergeCell ref="H16:AG16"/>
    <mergeCell ref="H17:H18"/>
    <mergeCell ref="K17:U17"/>
    <mergeCell ref="X17:A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Sheet2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Erf</dc:creator>
  <cp:lastModifiedBy>Erf</cp:lastModifiedBy>
  <cp:lastPrinted>2018-02-08T00:06:11Z</cp:lastPrinted>
  <dcterms:created xsi:type="dcterms:W3CDTF">2018-02-07T19:58:58Z</dcterms:created>
  <dcterms:modified xsi:type="dcterms:W3CDTF">2018-02-08T00:19:50Z</dcterms:modified>
</cp:coreProperties>
</file>